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drawings/drawing18.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22.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defaultThemeVersion="124226"/>
  <bookViews>
    <workbookView xWindow="10965" yWindow="-75" windowWidth="10440" windowHeight="9735" tabRatio="937" activeTab="3"/>
  </bookViews>
  <sheets>
    <sheet name="capa ok" sheetId="28" r:id="rId1"/>
    <sheet name="RESUMO ok" sheetId="29" r:id="rId2"/>
    <sheet name="ORÇAMENTO ok" sheetId="13" r:id="rId3"/>
    <sheet name="Memoria Cálculo" sheetId="35" r:id="rId4"/>
    <sheet name="Fotos" sheetId="64" r:id="rId5"/>
    <sheet name="CRONOGRAMA" sheetId="32" r:id="rId6"/>
    <sheet name="ABC ok" sheetId="27" r:id="rId7"/>
    <sheet name="BOTA FORA ok" sheetId="19" r:id="rId8"/>
    <sheet name="NOVACAP ok" sheetId="20" r:id="rId9"/>
    <sheet name="Planilha de Referência" sheetId="36" r:id="rId10"/>
    <sheet name="BDI C DES" sheetId="46" r:id="rId11"/>
    <sheet name="BDI S DES" sheetId="47" r:id="rId12"/>
    <sheet name="Encarg Social" sheetId="48" r:id="rId13"/>
    <sheet name="SEAP C DES" sheetId="44" r:id="rId14"/>
    <sheet name="SEAP S DES" sheetId="45" r:id="rId15"/>
    <sheet name="CPU 41721M C Des" sheetId="58" r:id="rId16"/>
    <sheet name="CPU 41721M S Des" sheetId="59" r:id="rId17"/>
    <sheet name="CPU 41722M C Des" sheetId="60" r:id="rId18"/>
    <sheet name="CPU 41722M S Des" sheetId="61" r:id="rId19"/>
    <sheet name="ENSAIOS C DES oK" sheetId="65" r:id="rId20"/>
    <sheet name="ENSAIOS S DES oK" sheetId="66" r:id="rId21"/>
    <sheet name="CPU  C DES CAVAL" sheetId="51" r:id="rId22"/>
    <sheet name="CPU  S DES CAVAL" sheetId="52" r:id="rId23"/>
    <sheet name="Plan1" sheetId="69" r:id="rId24"/>
    <sheet name="Plan6" sheetId="68" r:id="rId25"/>
  </sheets>
  <definedNames>
    <definedName name="_xlnm._FilterDatabase" localSheetId="6" hidden="1">'ABC ok'!$A$10:$I$31</definedName>
    <definedName name="_xlnm._FilterDatabase" localSheetId="23" hidden="1">Plan1!$B$4:$G$4</definedName>
    <definedName name="_xlnm._FilterDatabase" localSheetId="9" hidden="1">'Planilha de Referência'!$A$2:$H$2</definedName>
    <definedName name="_xlnm.Print_Area" localSheetId="6">'ABC ok'!$A$1:$I$42</definedName>
    <definedName name="_xlnm.Print_Area" localSheetId="10">'BDI C DES'!$A$1:$J$50</definedName>
    <definedName name="_xlnm.Print_Area" localSheetId="11">'BDI S DES'!$A$1:$J$50</definedName>
    <definedName name="_xlnm.Print_Area" localSheetId="7">'BOTA FORA ok'!$A$1:$S$42</definedName>
    <definedName name="_xlnm.Print_Area" localSheetId="0">'capa ok'!$A$1:$D$38</definedName>
    <definedName name="_xlnm.Print_Area" localSheetId="21">'CPU  C DES CAVAL'!$A$1:$G$17</definedName>
    <definedName name="_xlnm.Print_Area" localSheetId="22">'CPU  S DES CAVAL'!$A$1:$G$17</definedName>
    <definedName name="_xlnm.Print_Area" localSheetId="15">'CPU 41721M C Des'!$A$1:$F$18</definedName>
    <definedName name="_xlnm.Print_Area" localSheetId="16">'CPU 41721M S Des'!$A$1:$F$18</definedName>
    <definedName name="_xlnm.Print_Area" localSheetId="17">'CPU 41722M C Des'!$A$1:$F$18</definedName>
    <definedName name="_xlnm.Print_Area" localSheetId="18">'CPU 41722M S Des'!$A$1:$F$18</definedName>
    <definedName name="_xlnm.Print_Area" localSheetId="5">CRONOGRAMA!$A$1:$J$94</definedName>
    <definedName name="_xlnm.Print_Area" localSheetId="12">'Encarg Social'!$A$1:$J$54</definedName>
    <definedName name="_xlnm.Print_Area" localSheetId="19">'ENSAIOS C DES oK'!$A$1:$F$69</definedName>
    <definedName name="_xlnm.Print_Area" localSheetId="20">'ENSAIOS S DES oK'!$A$1:$F$69</definedName>
    <definedName name="_xlnm.Print_Area" localSheetId="4">Fotos!$A$1:$J$106</definedName>
    <definedName name="_xlnm.Print_Area" localSheetId="3">'Memoria Cálculo'!$A$1:$F$76</definedName>
    <definedName name="_xlnm.Print_Area" localSheetId="8">'NOVACAP ok'!$A$1:$S$42</definedName>
    <definedName name="_xlnm.Print_Area" localSheetId="2">'ORÇAMENTO ok'!$B$1:$G$104</definedName>
    <definedName name="_xlnm.Print_Area" localSheetId="1">'RESUMO ok'!$A$1:$F$55</definedName>
    <definedName name="_xlnm.Print_Area" localSheetId="13">'SEAP C DES'!$A$1:$J$150</definedName>
    <definedName name="_xlnm.Print_Area" localSheetId="14">'SEAP S DES'!$A$1:$J$150</definedName>
    <definedName name="_xlnm.Print_Titles" localSheetId="6">'ABC ok'!$1:$10</definedName>
    <definedName name="_xlnm.Print_Titles" localSheetId="5">CRONOGRAMA!$1:$12</definedName>
    <definedName name="_xlnm.Print_Titles" localSheetId="3">'Memoria Cálculo'!$1:$9</definedName>
    <definedName name="_xlnm.Print_Titles" localSheetId="2">'ORÇAMENTO ok'!$1:$11</definedName>
  </definedNames>
  <calcPr calcId="125725"/>
</workbook>
</file>

<file path=xl/calcChain.xml><?xml version="1.0" encoding="utf-8"?>
<calcChain xmlns="http://schemas.openxmlformats.org/spreadsheetml/2006/main">
  <c r="D41" i="27"/>
  <c r="B41"/>
  <c r="D40"/>
  <c r="B40"/>
  <c r="F33"/>
  <c r="F32"/>
  <c r="F31"/>
  <c r="F30"/>
  <c r="F29"/>
  <c r="F28"/>
  <c r="F27"/>
  <c r="F26"/>
  <c r="F25"/>
  <c r="F24"/>
  <c r="F23"/>
  <c r="F22"/>
  <c r="F21"/>
  <c r="F20"/>
  <c r="F19"/>
  <c r="F18"/>
  <c r="F17"/>
  <c r="F16"/>
  <c r="F15"/>
  <c r="F14"/>
  <c r="F13"/>
  <c r="F12"/>
  <c r="F11"/>
  <c r="K35" s="1"/>
  <c r="G7" i="69"/>
  <c r="G12"/>
  <c r="G17"/>
  <c r="G18"/>
  <c r="G24"/>
  <c r="G23"/>
  <c r="G6"/>
  <c r="G19"/>
  <c r="G5"/>
  <c r="G16"/>
  <c r="G21"/>
  <c r="G10"/>
  <c r="G8"/>
  <c r="G13"/>
  <c r="G15"/>
  <c r="G26"/>
  <c r="G14"/>
  <c r="G27"/>
  <c r="G20"/>
  <c r="G22"/>
  <c r="G25"/>
  <c r="G11"/>
  <c r="G9"/>
  <c r="I93" i="32"/>
  <c r="I91"/>
  <c r="E66" i="13"/>
  <c r="C9" i="68"/>
  <c r="E5"/>
  <c r="A8"/>
  <c r="C22" i="29"/>
  <c r="C23"/>
  <c r="B34" i="32" s="1"/>
  <c r="D65" i="35"/>
  <c r="D66"/>
  <c r="D64"/>
  <c r="C65"/>
  <c r="C66"/>
  <c r="B65"/>
  <c r="B66"/>
  <c r="A65"/>
  <c r="A66"/>
  <c r="B64"/>
  <c r="C64"/>
  <c r="A64"/>
  <c r="F73" i="13"/>
  <c r="G73" s="1"/>
  <c r="F74"/>
  <c r="G74" s="1"/>
  <c r="F35" i="27" l="1"/>
  <c r="I1" i="69"/>
  <c r="I3" s="1"/>
  <c r="G33" i="27"/>
  <c r="G32"/>
  <c r="G29"/>
  <c r="F56" i="66" l="1"/>
  <c r="F55"/>
  <c r="D54" s="1"/>
  <c r="F52"/>
  <c r="F51"/>
  <c r="D50" s="1"/>
  <c r="F44"/>
  <c r="F43"/>
  <c r="D42"/>
  <c r="E19" s="1"/>
  <c r="F19" s="1"/>
  <c r="F41"/>
  <c r="F40"/>
  <c r="D39" s="1"/>
  <c r="F38"/>
  <c r="F37"/>
  <c r="D36" s="1"/>
  <c r="F35"/>
  <c r="F34"/>
  <c r="D33" s="1"/>
  <c r="F32"/>
  <c r="F31"/>
  <c r="D30"/>
  <c r="E15" s="1"/>
  <c r="F15" s="1"/>
  <c r="F29"/>
  <c r="F28"/>
  <c r="D27" s="1"/>
  <c r="F26"/>
  <c r="F25"/>
  <c r="D24" s="1"/>
  <c r="F23"/>
  <c r="F22"/>
  <c r="D21" s="1"/>
  <c r="F56" i="65"/>
  <c r="D54" s="1"/>
  <c r="F55"/>
  <c r="F52"/>
  <c r="F51"/>
  <c r="D50" s="1"/>
  <c r="F44"/>
  <c r="F43"/>
  <c r="D42"/>
  <c r="E19" s="1"/>
  <c r="F19" s="1"/>
  <c r="F41"/>
  <c r="F40"/>
  <c r="D39" s="1"/>
  <c r="F38"/>
  <c r="D36" s="1"/>
  <c r="F37"/>
  <c r="F35"/>
  <c r="F34"/>
  <c r="D33" s="1"/>
  <c r="F32"/>
  <c r="F31"/>
  <c r="D30"/>
  <c r="E15" s="1"/>
  <c r="F15" s="1"/>
  <c r="F29"/>
  <c r="F28"/>
  <c r="D27" s="1"/>
  <c r="F26"/>
  <c r="D24" s="1"/>
  <c r="F25"/>
  <c r="F23"/>
  <c r="F22"/>
  <c r="D21" s="1"/>
  <c r="E6"/>
  <c r="F6" s="1"/>
  <c r="B62" i="35"/>
  <c r="F72" i="13"/>
  <c r="G72" s="1"/>
  <c r="E12" i="66" l="1"/>
  <c r="F12" s="1"/>
  <c r="E3"/>
  <c r="F3" s="1"/>
  <c r="E16"/>
  <c r="F16" s="1"/>
  <c r="E7"/>
  <c r="F7" s="1"/>
  <c r="E18"/>
  <c r="F18" s="1"/>
  <c r="E9"/>
  <c r="F9" s="1"/>
  <c r="E14"/>
  <c r="F14" s="1"/>
  <c r="E5"/>
  <c r="F5" s="1"/>
  <c r="E17"/>
  <c r="F17" s="1"/>
  <c r="E8"/>
  <c r="F8" s="1"/>
  <c r="E13"/>
  <c r="F13" s="1"/>
  <c r="E4"/>
  <c r="F4" s="1"/>
  <c r="E6"/>
  <c r="F6" s="1"/>
  <c r="E18" i="65"/>
  <c r="F18" s="1"/>
  <c r="E9"/>
  <c r="F9" s="1"/>
  <c r="E16"/>
  <c r="F16" s="1"/>
  <c r="E7"/>
  <c r="F7" s="1"/>
  <c r="E12"/>
  <c r="F12" s="1"/>
  <c r="E3"/>
  <c r="F3" s="1"/>
  <c r="E5"/>
  <c r="F5" s="1"/>
  <c r="E14"/>
  <c r="F14" s="1"/>
  <c r="E17"/>
  <c r="F17" s="1"/>
  <c r="E8"/>
  <c r="F8" s="1"/>
  <c r="E13"/>
  <c r="F13" s="1"/>
  <c r="E4"/>
  <c r="F4" s="1"/>
  <c r="G75" i="13"/>
  <c r="E22" i="29" s="1"/>
  <c r="D2" i="66" l="1"/>
  <c r="D11"/>
  <c r="D11" i="65"/>
  <c r="D2"/>
  <c r="D75" i="35" l="1"/>
  <c r="D71"/>
  <c r="D72"/>
  <c r="D73"/>
  <c r="D74"/>
  <c r="D70"/>
  <c r="C71"/>
  <c r="C72"/>
  <c r="C73"/>
  <c r="C74"/>
  <c r="C75"/>
  <c r="B71"/>
  <c r="B72"/>
  <c r="B73"/>
  <c r="B74"/>
  <c r="B75"/>
  <c r="A75"/>
  <c r="A74"/>
  <c r="A71"/>
  <c r="A72"/>
  <c r="A73"/>
  <c r="B70"/>
  <c r="C70"/>
  <c r="A70"/>
  <c r="B68"/>
  <c r="D57"/>
  <c r="D58"/>
  <c r="D59"/>
  <c r="D60"/>
  <c r="D56"/>
  <c r="C57"/>
  <c r="C58"/>
  <c r="C59"/>
  <c r="C60"/>
  <c r="B57"/>
  <c r="B58"/>
  <c r="B59"/>
  <c r="B60"/>
  <c r="B56"/>
  <c r="C56"/>
  <c r="A57"/>
  <c r="A58"/>
  <c r="A59"/>
  <c r="A60"/>
  <c r="A56"/>
  <c r="B54"/>
  <c r="D50"/>
  <c r="D51"/>
  <c r="D52"/>
  <c r="D49"/>
  <c r="C50"/>
  <c r="C51"/>
  <c r="C52"/>
  <c r="B50"/>
  <c r="B51"/>
  <c r="B52"/>
  <c r="A50"/>
  <c r="A51"/>
  <c r="A52"/>
  <c r="B49"/>
  <c r="C49"/>
  <c r="A49"/>
  <c r="B47"/>
  <c r="D43"/>
  <c r="D44"/>
  <c r="D45"/>
  <c r="D42"/>
  <c r="C43"/>
  <c r="C44"/>
  <c r="C45"/>
  <c r="B43"/>
  <c r="B44"/>
  <c r="B45"/>
  <c r="A43"/>
  <c r="A44"/>
  <c r="A45"/>
  <c r="B42"/>
  <c r="C42"/>
  <c r="A42"/>
  <c r="B40"/>
  <c r="D37"/>
  <c r="D38"/>
  <c r="D36"/>
  <c r="C37"/>
  <c r="C38"/>
  <c r="B37"/>
  <c r="B38"/>
  <c r="A37"/>
  <c r="A38"/>
  <c r="B36"/>
  <c r="C36"/>
  <c r="A36"/>
  <c r="D23"/>
  <c r="D24"/>
  <c r="D25"/>
  <c r="D26"/>
  <c r="D27"/>
  <c r="D28"/>
  <c r="D29"/>
  <c r="D30"/>
  <c r="D31"/>
  <c r="D32"/>
  <c r="C23"/>
  <c r="C24"/>
  <c r="C25"/>
  <c r="C26"/>
  <c r="C27"/>
  <c r="C28"/>
  <c r="C29"/>
  <c r="C30"/>
  <c r="C31"/>
  <c r="C32"/>
  <c r="B23"/>
  <c r="B24"/>
  <c r="B25"/>
  <c r="B26"/>
  <c r="B27"/>
  <c r="B28"/>
  <c r="B29"/>
  <c r="B30"/>
  <c r="B31"/>
  <c r="B32"/>
  <c r="A23"/>
  <c r="A24"/>
  <c r="A25"/>
  <c r="A26"/>
  <c r="A27"/>
  <c r="A28"/>
  <c r="A29"/>
  <c r="A30"/>
  <c r="A31"/>
  <c r="A32"/>
  <c r="D22"/>
  <c r="B22"/>
  <c r="C22"/>
  <c r="A22"/>
  <c r="D14"/>
  <c r="D15"/>
  <c r="D16"/>
  <c r="D17"/>
  <c r="D18"/>
  <c r="C14"/>
  <c r="C15"/>
  <c r="C16"/>
  <c r="C17"/>
  <c r="C18"/>
  <c r="B14"/>
  <c r="B15"/>
  <c r="B16"/>
  <c r="B17"/>
  <c r="B18"/>
  <c r="A14"/>
  <c r="A15"/>
  <c r="A16"/>
  <c r="A17"/>
  <c r="A18"/>
  <c r="D13"/>
  <c r="B13"/>
  <c r="C13"/>
  <c r="A13"/>
  <c r="B31" i="32"/>
  <c r="C21" i="29"/>
  <c r="B28" i="32" s="1"/>
  <c r="C20" i="29"/>
  <c r="B25" i="32" s="1"/>
  <c r="C19" i="29"/>
  <c r="B22" i="32" s="1"/>
  <c r="F9" i="60"/>
  <c r="F10"/>
  <c r="F11"/>
  <c r="F12"/>
  <c r="F13"/>
  <c r="F14"/>
  <c r="F15"/>
  <c r="F8"/>
  <c r="F9" i="61"/>
  <c r="F10"/>
  <c r="F11"/>
  <c r="F12"/>
  <c r="F13"/>
  <c r="F14"/>
  <c r="F15"/>
  <c r="F8"/>
  <c r="F16" l="1"/>
  <c r="F16" i="60"/>
  <c r="F15" i="59"/>
  <c r="F14"/>
  <c r="F13"/>
  <c r="F12"/>
  <c r="F11"/>
  <c r="F10"/>
  <c r="F9"/>
  <c r="F8"/>
  <c r="F9" i="58"/>
  <c r="F10"/>
  <c r="F11"/>
  <c r="F12"/>
  <c r="F15"/>
  <c r="F14"/>
  <c r="F13"/>
  <c r="F8"/>
  <c r="F16" i="59" l="1"/>
  <c r="F16" i="58"/>
  <c r="F80" i="13" l="1"/>
  <c r="F81"/>
  <c r="F82"/>
  <c r="F83"/>
  <c r="F84"/>
  <c r="F85"/>
  <c r="F86"/>
  <c r="F87"/>
  <c r="F88"/>
  <c r="F89"/>
  <c r="F90"/>
  <c r="F91"/>
  <c r="F92"/>
  <c r="F79"/>
  <c r="F64"/>
  <c r="F65"/>
  <c r="F66"/>
  <c r="F67"/>
  <c r="F63"/>
  <c r="F56"/>
  <c r="F57"/>
  <c r="F58"/>
  <c r="F55"/>
  <c r="F48"/>
  <c r="F49"/>
  <c r="F50"/>
  <c r="F47"/>
  <c r="F41"/>
  <c r="F42"/>
  <c r="F40"/>
  <c r="F26"/>
  <c r="F27"/>
  <c r="F28"/>
  <c r="F29"/>
  <c r="F30"/>
  <c r="F31"/>
  <c r="F32"/>
  <c r="F33"/>
  <c r="F34"/>
  <c r="F35"/>
  <c r="F25"/>
  <c r="F16"/>
  <c r="F17"/>
  <c r="F18"/>
  <c r="F19"/>
  <c r="F20"/>
  <c r="F15"/>
  <c r="G88" l="1"/>
  <c r="G91"/>
  <c r="G92"/>
  <c r="G79" l="1"/>
  <c r="E63"/>
  <c r="E90"/>
  <c r="E86"/>
  <c r="E85"/>
  <c r="E84"/>
  <c r="E83"/>
  <c r="E82"/>
  <c r="G81"/>
  <c r="E80"/>
  <c r="G80" l="1"/>
  <c r="E58" l="1"/>
  <c r="E56"/>
  <c r="E57" s="1"/>
  <c r="E55"/>
  <c r="E50"/>
  <c r="E48"/>
  <c r="E49" s="1"/>
  <c r="E47"/>
  <c r="G56" l="1"/>
  <c r="G55"/>
  <c r="G57"/>
  <c r="G50"/>
  <c r="G49"/>
  <c r="G58"/>
  <c r="G47"/>
  <c r="G48"/>
  <c r="G59" l="1"/>
  <c r="E20" i="29" s="1"/>
  <c r="O26" i="32" s="1"/>
  <c r="G51" i="13"/>
  <c r="E19" i="29" s="1"/>
  <c r="O23" i="32" s="1"/>
  <c r="E41" i="13" l="1"/>
  <c r="E42" s="1"/>
  <c r="G34" l="1"/>
  <c r="E26" l="1"/>
  <c r="E20"/>
  <c r="G20" s="1"/>
  <c r="E17"/>
  <c r="E16"/>
  <c r="E15"/>
  <c r="G18"/>
  <c r="G19"/>
  <c r="G17" l="1"/>
  <c r="G16"/>
  <c r="G42"/>
  <c r="G41"/>
  <c r="G40"/>
  <c r="B34" i="35"/>
  <c r="A34"/>
  <c r="B20"/>
  <c r="A20"/>
  <c r="B11"/>
  <c r="A11"/>
  <c r="A10"/>
  <c r="G67" i="13" l="1"/>
  <c r="E65" l="1"/>
  <c r="E64"/>
  <c r="G66"/>
  <c r="G63"/>
  <c r="G64" l="1"/>
  <c r="G65"/>
  <c r="G68" l="1"/>
  <c r="G35"/>
  <c r="E32"/>
  <c r="E21" i="29" l="1"/>
  <c r="G31" i="13"/>
  <c r="G32"/>
  <c r="E33"/>
  <c r="G33" s="1"/>
  <c r="O29" i="32" l="1"/>
  <c r="E29" i="13"/>
  <c r="I15" i="52"/>
  <c r="M15" s="1"/>
  <c r="F13"/>
  <c r="E13"/>
  <c r="F12"/>
  <c r="E12"/>
  <c r="G12" s="1"/>
  <c r="F11"/>
  <c r="E11"/>
  <c r="F10"/>
  <c r="E10"/>
  <c r="F9"/>
  <c r="E9"/>
  <c r="F8"/>
  <c r="E8"/>
  <c r="G8" s="1"/>
  <c r="F7"/>
  <c r="E7"/>
  <c r="I15" i="51"/>
  <c r="M15" s="1"/>
  <c r="F13"/>
  <c r="E13"/>
  <c r="F12"/>
  <c r="E12"/>
  <c r="G12" s="1"/>
  <c r="F11"/>
  <c r="E11"/>
  <c r="F10"/>
  <c r="E10"/>
  <c r="G10" s="1"/>
  <c r="F9"/>
  <c r="E9"/>
  <c r="F8"/>
  <c r="E8"/>
  <c r="G8" s="1"/>
  <c r="F7"/>
  <c r="E7"/>
  <c r="G7" s="1"/>
  <c r="G13" i="52" l="1"/>
  <c r="G9" i="51"/>
  <c r="G11"/>
  <c r="G13"/>
  <c r="G9" i="52"/>
  <c r="G11"/>
  <c r="E6"/>
  <c r="G7"/>
  <c r="G10"/>
  <c r="E6" i="51"/>
  <c r="G17" l="1"/>
  <c r="G6" i="52"/>
  <c r="G6" i="51"/>
  <c r="G17" i="52"/>
  <c r="H90" i="32" l="1"/>
  <c r="G90"/>
  <c r="F90"/>
  <c r="L89"/>
  <c r="F89" s="1"/>
  <c r="H87"/>
  <c r="G87"/>
  <c r="F87"/>
  <c r="L86"/>
  <c r="H84"/>
  <c r="G84"/>
  <c r="F84"/>
  <c r="L83"/>
  <c r="F83" s="1"/>
  <c r="H81"/>
  <c r="G81"/>
  <c r="F81"/>
  <c r="L80"/>
  <c r="G80" s="1"/>
  <c r="F80" s="1"/>
  <c r="H78"/>
  <c r="G78"/>
  <c r="F78"/>
  <c r="L77"/>
  <c r="F77" s="1"/>
  <c r="H75"/>
  <c r="G75"/>
  <c r="F75"/>
  <c r="L74"/>
  <c r="F74" s="1"/>
  <c r="H72"/>
  <c r="G72"/>
  <c r="F72"/>
  <c r="L71"/>
  <c r="F71" s="1"/>
  <c r="H69"/>
  <c r="G69"/>
  <c r="F69"/>
  <c r="L68"/>
  <c r="G68" s="1"/>
  <c r="F68" s="1"/>
  <c r="H66"/>
  <c r="G66"/>
  <c r="F66"/>
  <c r="L65"/>
  <c r="H65" s="1"/>
  <c r="G65" s="1"/>
  <c r="H63"/>
  <c r="G63"/>
  <c r="F63"/>
  <c r="L62"/>
  <c r="H60"/>
  <c r="F60"/>
  <c r="L59"/>
  <c r="F65" l="1"/>
  <c r="I65" s="1"/>
  <c r="G62"/>
  <c r="H68"/>
  <c r="I68" s="1"/>
  <c r="G74"/>
  <c r="H80"/>
  <c r="I80" s="1"/>
  <c r="G86"/>
  <c r="F62"/>
  <c r="F86"/>
  <c r="G60"/>
  <c r="G71"/>
  <c r="H77"/>
  <c r="G77" s="1"/>
  <c r="G83"/>
  <c r="H89"/>
  <c r="G89" s="1"/>
  <c r="H59"/>
  <c r="I77" l="1"/>
  <c r="I89"/>
  <c r="G59"/>
  <c r="F59"/>
  <c r="B58"/>
  <c r="H57"/>
  <c r="F57"/>
  <c r="G57" l="1"/>
  <c r="I59"/>
  <c r="L56"/>
  <c r="H56" l="1"/>
  <c r="G56"/>
  <c r="F56"/>
  <c r="B55"/>
  <c r="F54"/>
  <c r="P53"/>
  <c r="L53" s="1"/>
  <c r="H53" s="1"/>
  <c r="B52"/>
  <c r="F51"/>
  <c r="P50"/>
  <c r="L50" s="1"/>
  <c r="F50" s="1"/>
  <c r="B49"/>
  <c r="F48"/>
  <c r="P47"/>
  <c r="L47" s="1"/>
  <c r="F47" s="1"/>
  <c r="B46"/>
  <c r="H47" l="1"/>
  <c r="G47"/>
  <c r="F53"/>
  <c r="G53"/>
  <c r="G50"/>
  <c r="I56"/>
  <c r="O45"/>
  <c r="F45"/>
  <c r="I47" l="1"/>
  <c r="I53"/>
  <c r="P45"/>
  <c r="P44"/>
  <c r="H44" l="1"/>
  <c r="G44"/>
  <c r="F44"/>
  <c r="I44" l="1"/>
  <c r="B43"/>
  <c r="F42"/>
  <c r="P41"/>
  <c r="L41" s="1"/>
  <c r="H41" s="1"/>
  <c r="B40"/>
  <c r="F41" l="1"/>
  <c r="G41"/>
  <c r="O39"/>
  <c r="F39"/>
  <c r="P38"/>
  <c r="H38"/>
  <c r="G38"/>
  <c r="F38"/>
  <c r="B37"/>
  <c r="F36"/>
  <c r="I41" l="1"/>
  <c r="I38"/>
  <c r="P39"/>
  <c r="R38"/>
  <c r="F33"/>
  <c r="R30" l="1"/>
  <c r="P30"/>
  <c r="F30"/>
  <c r="P29" l="1"/>
  <c r="L29" s="1"/>
  <c r="F29" s="1"/>
  <c r="G29" l="1"/>
  <c r="H29"/>
  <c r="F27"/>
  <c r="P26"/>
  <c r="I29" l="1"/>
  <c r="L26"/>
  <c r="F26" s="1"/>
  <c r="F24"/>
  <c r="G26" l="1"/>
  <c r="F21"/>
  <c r="F18" l="1"/>
  <c r="F15" l="1"/>
  <c r="G15" s="1"/>
  <c r="C42" i="27" l="1"/>
  <c r="F39" l="1"/>
  <c r="D42" l="1"/>
  <c r="G31" l="1"/>
  <c r="G30"/>
  <c r="G28"/>
  <c r="G27"/>
  <c r="F40" l="1"/>
  <c r="G26"/>
  <c r="G25"/>
  <c r="G24"/>
  <c r="G23"/>
  <c r="G22"/>
  <c r="G21"/>
  <c r="G20"/>
  <c r="G19"/>
  <c r="G18"/>
  <c r="G17"/>
  <c r="G16"/>
  <c r="G15"/>
  <c r="G14"/>
  <c r="G13"/>
  <c r="G12"/>
  <c r="G11"/>
  <c r="G35" l="1"/>
  <c r="H11"/>
  <c r="H12" s="1"/>
  <c r="H13" s="1"/>
  <c r="H14" s="1"/>
  <c r="H15" s="1"/>
  <c r="H16" s="1"/>
  <c r="H17" s="1"/>
  <c r="H18" s="1"/>
  <c r="H19" s="1"/>
  <c r="H20" s="1"/>
  <c r="H21" s="1"/>
  <c r="H22" s="1"/>
  <c r="H23" s="1"/>
  <c r="H24" s="1"/>
  <c r="H25" s="1"/>
  <c r="H26" s="1"/>
  <c r="H27" s="1"/>
  <c r="H28" s="1"/>
  <c r="H30" l="1"/>
  <c r="H31" s="1"/>
  <c r="H32" s="1"/>
  <c r="H33" s="1"/>
  <c r="H29"/>
  <c r="B42"/>
  <c r="F41" s="1"/>
  <c r="F42" s="1"/>
  <c r="G93" i="13" l="1"/>
  <c r="O32" i="32" l="1"/>
  <c r="P32" s="1"/>
  <c r="L32" s="1"/>
  <c r="E23" i="29"/>
  <c r="G43" i="13"/>
  <c r="E18" i="29" s="1"/>
  <c r="O20" i="32" l="1"/>
  <c r="O35"/>
  <c r="P35" s="1"/>
  <c r="L35" s="1"/>
  <c r="R33"/>
  <c r="H32"/>
  <c r="G32"/>
  <c r="F32"/>
  <c r="E30" i="13"/>
  <c r="E27"/>
  <c r="F35" i="32" l="1"/>
  <c r="I35" s="1"/>
  <c r="G35"/>
  <c r="H35"/>
  <c r="I32"/>
  <c r="G26" i="13"/>
  <c r="G29"/>
  <c r="G30"/>
  <c r="G25"/>
  <c r="G27"/>
  <c r="G28"/>
  <c r="G36" l="1"/>
  <c r="G15"/>
  <c r="E17" i="29" l="1"/>
  <c r="G21" i="13"/>
  <c r="G95" s="1"/>
  <c r="E36" i="29"/>
  <c r="E35"/>
  <c r="E34"/>
  <c r="E33"/>
  <c r="E32"/>
  <c r="E31"/>
  <c r="E30"/>
  <c r="C29"/>
  <c r="C28"/>
  <c r="C27"/>
  <c r="I95" i="13" l="1"/>
  <c r="G96"/>
  <c r="O17" i="32"/>
  <c r="E16" i="29"/>
  <c r="E48" s="1"/>
  <c r="E49" s="1"/>
  <c r="G97" i="13"/>
  <c r="C26" i="29"/>
  <c r="C25"/>
  <c r="C24"/>
  <c r="C18"/>
  <c r="B19" i="32" s="1"/>
  <c r="C17" i="29"/>
  <c r="B16" i="32" s="1"/>
  <c r="C16" i="29"/>
  <c r="B13" i="32" s="1"/>
  <c r="D21" i="29" l="1"/>
  <c r="D20"/>
  <c r="D22"/>
  <c r="D19"/>
  <c r="D23"/>
  <c r="D18"/>
  <c r="D17"/>
  <c r="O14" i="32"/>
  <c r="O92" s="1"/>
  <c r="I97" i="13"/>
  <c r="K100" s="1"/>
  <c r="J97"/>
  <c r="H15" i="32"/>
  <c r="A11" i="29"/>
  <c r="B9" i="13" s="1"/>
  <c r="A8" i="35" s="1"/>
  <c r="A10" i="29"/>
  <c r="A9"/>
  <c r="A8"/>
  <c r="B6" i="13" s="1"/>
  <c r="A5" i="35" s="1"/>
  <c r="A7" i="29"/>
  <c r="A6"/>
  <c r="B21" i="28"/>
  <c r="D27" i="29" l="1"/>
  <c r="B5" i="13"/>
  <c r="A4" i="35" s="1"/>
  <c r="A4" i="27"/>
  <c r="P20" i="32"/>
  <c r="L20" s="1"/>
  <c r="P17"/>
  <c r="L17" s="1"/>
  <c r="P14"/>
  <c r="L14" s="1"/>
  <c r="B8" i="13"/>
  <c r="A7" i="35" s="1"/>
  <c r="A8" i="27"/>
  <c r="P23" i="32"/>
  <c r="L23" s="1"/>
  <c r="L91" l="1"/>
  <c r="D29" i="29"/>
  <c r="D24"/>
  <c r="D26"/>
  <c r="D28"/>
  <c r="D25"/>
  <c r="D16"/>
  <c r="G48" s="1"/>
  <c r="G17" i="32"/>
  <c r="H17"/>
  <c r="F17"/>
  <c r="G14"/>
  <c r="H14"/>
  <c r="H20"/>
  <c r="F20"/>
  <c r="G20"/>
  <c r="B7" i="13"/>
  <c r="A6" i="35" s="1"/>
  <c r="A6" i="27"/>
  <c r="B4" i="13"/>
  <c r="A3" i="35" s="1"/>
  <c r="A5" i="32"/>
  <c r="A3" i="27"/>
  <c r="R94" i="32"/>
  <c r="P92"/>
  <c r="P95" s="1"/>
  <c r="G23"/>
  <c r="H23"/>
  <c r="F23"/>
  <c r="K97" i="13"/>
  <c r="G91" i="32" l="1"/>
  <c r="F14"/>
  <c r="F91" s="1"/>
  <c r="I23"/>
  <c r="G23" i="29"/>
  <c r="A5" i="27"/>
  <c r="A7" i="32"/>
  <c r="A6" s="1"/>
  <c r="I20"/>
  <c r="I17"/>
  <c r="A4"/>
  <c r="A2" i="27"/>
  <c r="I14" i="32" l="1"/>
  <c r="F93"/>
  <c r="G93" s="1"/>
  <c r="H83" l="1"/>
  <c r="I83" s="1"/>
  <c r="H62"/>
  <c r="I62" s="1"/>
  <c r="H74"/>
  <c r="I74" s="1"/>
  <c r="H86"/>
  <c r="I86" s="1"/>
  <c r="H26"/>
  <c r="H91" s="1"/>
  <c r="H71"/>
  <c r="I71" s="1"/>
  <c r="H50"/>
  <c r="I50" s="1"/>
  <c r="G24"/>
  <c r="H24" s="1"/>
  <c r="G27"/>
  <c r="H27" s="1"/>
  <c r="G30"/>
  <c r="H30" s="1"/>
  <c r="G33"/>
  <c r="H33" s="1"/>
  <c r="G36"/>
  <c r="H36" s="1"/>
  <c r="G39"/>
  <c r="H39" s="1"/>
  <c r="G42"/>
  <c r="H42" s="1"/>
  <c r="G45"/>
  <c r="H45" s="1"/>
  <c r="G51"/>
  <c r="H51" s="1"/>
  <c r="G48"/>
  <c r="H48" s="1"/>
  <c r="G54"/>
  <c r="H54" s="1"/>
  <c r="E54" i="29"/>
  <c r="I26" i="32" l="1"/>
  <c r="J25" l="1"/>
  <c r="H93"/>
  <c r="H92" l="1"/>
  <c r="J31"/>
  <c r="J58"/>
  <c r="J34"/>
  <c r="J28"/>
  <c r="J19"/>
  <c r="J55"/>
  <c r="F92"/>
  <c r="L94"/>
  <c r="J16"/>
  <c r="J40"/>
  <c r="J88"/>
  <c r="G94"/>
  <c r="J46"/>
  <c r="J13"/>
  <c r="J79"/>
  <c r="J67"/>
  <c r="J52"/>
  <c r="J37"/>
  <c r="J76"/>
  <c r="J43"/>
  <c r="J64"/>
  <c r="G92"/>
  <c r="J22"/>
  <c r="J82"/>
  <c r="J85"/>
  <c r="J61"/>
  <c r="J73"/>
  <c r="J49"/>
  <c r="J70"/>
  <c r="H94"/>
  <c r="F94" l="1"/>
  <c r="I94" s="1"/>
  <c r="I92"/>
  <c r="J91"/>
  <c r="G21"/>
  <c r="H21"/>
  <c r="G18"/>
  <c r="H18"/>
</calcChain>
</file>

<file path=xl/sharedStrings.xml><?xml version="1.0" encoding="utf-8"?>
<sst xmlns="http://schemas.openxmlformats.org/spreadsheetml/2006/main" count="1505" uniqueCount="533">
  <si>
    <t>DESCRIÇÃO</t>
  </si>
  <si>
    <t>m2</t>
  </si>
  <si>
    <t>m3</t>
  </si>
  <si>
    <t>t</t>
  </si>
  <si>
    <t>TOTAL COM BDI</t>
  </si>
  <si>
    <t>DMT NOVACAP (km)</t>
  </si>
  <si>
    <t>Estimativa de Preços</t>
  </si>
  <si>
    <t>t*km</t>
  </si>
  <si>
    <t>NOVACAP</t>
  </si>
  <si>
    <t>SICRO / SINAPI</t>
  </si>
  <si>
    <t>Unid.</t>
  </si>
  <si>
    <t>Quantia</t>
  </si>
  <si>
    <t>Custo unitário</t>
  </si>
  <si>
    <t>Custo Total do Item</t>
  </si>
  <si>
    <t>RESUMO</t>
  </si>
  <si>
    <t>CARGA, MANOBRAS E DESCARGA DE AREIA, BRITA, PEDRA DE MAO E SOLOS COM CAMINHAO BASCULANTE 6 M3 (DESCARGA LIVRE)</t>
  </si>
  <si>
    <t xml:space="preserve">m3 </t>
  </si>
  <si>
    <t xml:space="preserve"> t </t>
  </si>
  <si>
    <t>TRANSPORTE COMERCIAL COM CAMINHAO CARROCERIA 9 T, RODOVIA PAVIMENTADA</t>
  </si>
  <si>
    <t xml:space="preserve">t.km </t>
  </si>
  <si>
    <t>%</t>
  </si>
  <si>
    <t>% ACUM.</t>
  </si>
  <si>
    <t>CLASSIF.</t>
  </si>
  <si>
    <t>A</t>
  </si>
  <si>
    <t>B</t>
  </si>
  <si>
    <t>C</t>
  </si>
  <si>
    <t>TOTAL</t>
  </si>
  <si>
    <t>Categoria</t>
  </si>
  <si>
    <t>Percentual</t>
  </si>
  <si>
    <t>Quant. de Itens</t>
  </si>
  <si>
    <t>Valor</t>
  </si>
  <si>
    <t>Acumulado</t>
  </si>
  <si>
    <t>CURVA ABC</t>
  </si>
  <si>
    <t>GOVERNO DO DISTRITO FEDERAL</t>
  </si>
  <si>
    <t>COMPANHIA URBANIZADORA DA NOVA CAPITAL DO BRASIL - NOVACAP</t>
  </si>
  <si>
    <t>DIRETORIA DE URBANIZAÇÃO</t>
  </si>
  <si>
    <t>DADOS DA OBRA:</t>
  </si>
  <si>
    <r>
      <t xml:space="preserve">Atualizado por: </t>
    </r>
    <r>
      <rPr>
        <sz val="12"/>
        <color theme="1"/>
        <rFont val="Arial"/>
        <family val="2"/>
      </rPr>
      <t>Fabio Rossignoli Marques</t>
    </r>
  </si>
  <si>
    <t>VALOR DA OBRA:</t>
  </si>
  <si>
    <t>RESUMO DA OBRA</t>
  </si>
  <si>
    <t>ITEM</t>
  </si>
  <si>
    <t>CUSTO TOTAL</t>
  </si>
  <si>
    <t>TOTAL PARCIAL SEM BDI</t>
  </si>
  <si>
    <t>TOTAL GERAL</t>
  </si>
  <si>
    <t>CRONOGRAMA FÍSICO FINANCEIRO</t>
  </si>
  <si>
    <t>BDI de 17,47%</t>
  </si>
  <si>
    <t>CRONOGRAMA</t>
  </si>
  <si>
    <t>SERVIÇOS</t>
  </si>
  <si>
    <t>DIAS CORRIDOS</t>
  </si>
  <si>
    <t>Preço</t>
  </si>
  <si>
    <t>(R$)</t>
  </si>
  <si>
    <t>VALOR COM BDI</t>
  </si>
  <si>
    <t>VALOR DO ITEM</t>
  </si>
  <si>
    <t>BDI DO ITEM</t>
  </si>
  <si>
    <t>Desmbolso Mensal</t>
  </si>
  <si>
    <t>Porcentagem Parcial</t>
  </si>
  <si>
    <t>Desmbolso Total</t>
  </si>
  <si>
    <t>Porcentagem Acumulada</t>
  </si>
  <si>
    <t>CONFERÊNCIA</t>
  </si>
  <si>
    <t>Memória de Cálculo</t>
  </si>
  <si>
    <t>Memória</t>
  </si>
  <si>
    <r>
      <t>Orçado por:</t>
    </r>
    <r>
      <rPr>
        <sz val="20"/>
        <color theme="1"/>
        <rFont val="Arial"/>
        <family val="2"/>
      </rPr>
      <t xml:space="preserve"> Flávio Bittar</t>
    </r>
  </si>
  <si>
    <t>Soma parcial =</t>
  </si>
  <si>
    <t>TOTAL PARCIAL sem BDI</t>
  </si>
  <si>
    <t>BDI de 18,81%</t>
  </si>
  <si>
    <t>MODIFICAÇÃO</t>
  </si>
  <si>
    <t>DATA</t>
  </si>
  <si>
    <t>NUMERO DA REVISÃO</t>
  </si>
  <si>
    <t>DATA DA ELABORAÇÃO</t>
  </si>
  <si>
    <t xml:space="preserve">m2 </t>
  </si>
  <si>
    <t xml:space="preserve"> m </t>
  </si>
  <si>
    <t>74209/001</t>
  </si>
  <si>
    <t>PLACA DE OBRA EM CHAPA DE ACO GALVANIZADO</t>
  </si>
  <si>
    <t>DMT bota fora (km) Estrutural</t>
  </si>
  <si>
    <t>Duração da Obra: 90 DIAS</t>
  </si>
  <si>
    <t xml:space="preserve">PROTEÇÃO SUPERFICIAL DE CANAL EM GABIÃO TIPO COLCHÃO, ALTURA DE 23 CENTÍMETROS, ENCHIMENTO COM PEDRA DE MÃO TIPO RACHÃO - FORNECIMENTO E EXECUÇÃO. AF_12/2015 </t>
  </si>
  <si>
    <t>C/Des</t>
  </si>
  <si>
    <t>S/Des</t>
  </si>
  <si>
    <t>SINAPI</t>
  </si>
  <si>
    <t>ARGILA OU BARRO PARA ATERRO/REATERRO (RETIRADO NA JAZIDA, SEM TRANSPORTE)</t>
  </si>
  <si>
    <t>CARGA, MANOBRAS E DESCARGA DE MATERIAIS DIVERSOS, COM CAMINHAO CARROCERIA 9T (CARGA E DESCARGA MANUAIS)</t>
  </si>
  <si>
    <t xml:space="preserve">ENGENHEIRO CIVIL DE OBRA JUNIOR COM ENCARGOS COMPLEMENTARES </t>
  </si>
  <si>
    <t xml:space="preserve">ENCARREGADO GERAL DE OBRAS COM ENCARGOS COMPLEMENTARES </t>
  </si>
  <si>
    <t xml:space="preserve">EXECUÇÃO DE DEPÓSITO EM CANTEIRO DE OBRA EM CHAPA DE MADEIRA COMPENSADA, NÃO INCLUSO MOBILIÁRIO. AF_04/2016
</t>
  </si>
  <si>
    <t>ASSENTAMENTO DE GUIA (MEIO-FIO) EM TRECHO RETO, CONFECCIONADA EM CONCRETO PRÉ-FABRICADO, DIMENSÕES 100X15X13X30 CM (COMPRIMENTO X BASE INFERIOR X BASE SUPERIOR X ALTURA), PARA VIAS URBANAS (USO VIÁRIO). AF_06/2016</t>
  </si>
  <si>
    <t xml:space="preserve"> TRANSPORTE COM CAMINHÃO BASCULANTE DE 10 M3, EM VIA URBANA PAVIMENTADA, DMT ATÉ 30 KM (UNIDADE: TXKM). AF_12/2016</t>
  </si>
  <si>
    <t>Transporte com cavalo mecânico de 30 t - rodovia pavimentada</t>
  </si>
  <si>
    <t>74005/001</t>
  </si>
  <si>
    <t>COMPOSIÇÕES DE PREÇOS COM DESONERAÇÃO</t>
  </si>
  <si>
    <t/>
  </si>
  <si>
    <t>COMPOSIÇÕES DE PREÇOS SEM DESONERAÇÃO</t>
  </si>
  <si>
    <t>FABRICAÇÃO, MONTAGEM E DESMONTAGEM DE FÔRMA PARA VIGA BALDRAME, EM CHAPA DE MADEIRA COMPENSADA RESINADA, E=17 MM, 2 UTILIZAÇÕES. AF_06/2017</t>
  </si>
  <si>
    <t>Kg</t>
  </si>
  <si>
    <t>H</t>
  </si>
  <si>
    <t>LIMPEZA MANUAL DE VEGETAÇÃO EM TERRENO COM ENXADA.AF_05/2018</t>
  </si>
  <si>
    <t>PLANTIO DE GRAMA EM PLACAS. AF_05/2018</t>
  </si>
  <si>
    <t>EXECUÇÃO DE SANITÁRIO E VESTIÁRIO EM CANTEIRO DE OBRA EM CHAPA DE MADEIRA COMPENSADA, NÃO INCLUSO MOBILIÁRIO. AF_02/2016</t>
  </si>
  <si>
    <t>ESTRUTURA DE MADEIRA PROVISÓRIA PARA SUPORTE DE CAIXA DÁGUA ELEVADA DE 1000 LITROS. AF_05/2018</t>
  </si>
  <si>
    <t>CAIXA D´ÁGUA EM POLIETILENO, 1000 LITROS, COM ACESSÓRIOS</t>
  </si>
  <si>
    <t>MÊS</t>
  </si>
  <si>
    <t>VIGIA NOTURNO COM ENCARGOS COMPLEMENTARES</t>
  </si>
  <si>
    <t>12 horas x 30 dias x 3 meses</t>
  </si>
  <si>
    <t>5914640 / SICRO</t>
  </si>
  <si>
    <t xml:space="preserve"> </t>
  </si>
  <si>
    <t>OBRA</t>
  </si>
  <si>
    <t>Latitude = 15°48'54.50"S              Longitude = 47°57'18.28"O</t>
  </si>
  <si>
    <t>BOTA FORA</t>
  </si>
  <si>
    <t>Latitude = 15°45'54.12"S              Longitude = 47°59'55.46"O</t>
  </si>
  <si>
    <t>1-</t>
  </si>
  <si>
    <t>MURO DE GABIÃO, ENCHIMENTO COM PEDRA DE MÃO TIPO RACHÃO, DE GRAVIDADE, COM GAIOLAS DE COMPRIMENTO IGUAL A 2 M, PARA MUROS COM ALTURA MENOR OU IGUAL A 4 M FORNECIMENTO E EXECUÇÃO. AF_12/2015</t>
  </si>
  <si>
    <t>CONCRETO USINADO BOMBEAVEL, CLASSE DE RESISTENCIA C30, COM BRITA 0 E 1, SLUMP = 100 +/- 20 MM, INCLUI SERVICO DE BOMBEAMENTO (NBR 8953)</t>
  </si>
  <si>
    <t>LANÇAMENTO COM USO DE BOMBA, ADENSAMENTO E ACABAMENTO DE CONCRETO EM ESTRUTURAS. AF_12/2015</t>
  </si>
  <si>
    <t>ESCAVACAO MECANICA PARA ACERTO DE TALUDES, EM MATERIAL DE 1A CATEGORIA, COM ESCAVADEIRA HIDRAULICA</t>
  </si>
  <si>
    <t>TRANSPORTE COM CAMINHÃO BASCULANTE DE 10 M3, EM VIA URBANA PAVIMENTADA, DMT ATÉ 30 KM (UNIDADE: TXKM). AF_12/2016</t>
  </si>
  <si>
    <t>EXECUÇÃO E COMPACTAÇÃO DE BASE E OU SUB BASE COM PEDRA RACHÃO - EXCLUSIVE ESCAVAÇÃO, CARGA E TRANSPORTE. AF_09/2017</t>
  </si>
  <si>
    <t>74010/001</t>
  </si>
  <si>
    <t>CARGA E DESCARGA MECANICA DE SOLO UTILIZANDO CAMINHAO BASCULANTE 6,0M3 /16T E PA CARREGADEIRA SOBRE PNEUS 128 HP, CAPACIDADE DA CAÇAMBA 1,7 A 2,8 M3, PESO OPERACIONAL 11632 KG</t>
  </si>
  <si>
    <t>PEDRA DE MAO OU PEDRA RACHAO PARA ARRIMO  /FUNDACAO (POSTO PEDREIRA /FORNECEDOR, SEM FRETE)</t>
  </si>
  <si>
    <t>PEDRA DE MAO OU PEDRA RACHAO PARA ARRIMO /FUNDACAO (POSTO PEDREIRA /FORNECEDOR, SEM FRETE)</t>
  </si>
  <si>
    <t>CONCRETO FCK = 25MPA, TRAÇO 1:2,3:2,7 (CIMENTO/ AREIA MÉDIA/ BRITA 1) - PREPARO MECÂNICO COM BETONEIRA 400 L. AF_07/2016</t>
  </si>
  <si>
    <t>PREPARAÇÃO DO TERRENO PARA EXECUÇÃO DOS GABIÕES</t>
  </si>
  <si>
    <t>2-</t>
  </si>
  <si>
    <t>3-</t>
  </si>
  <si>
    <t>4-</t>
  </si>
  <si>
    <t>ADMINISTRAÇÃO LOCAL</t>
  </si>
  <si>
    <t xml:space="preserve">SER.CG </t>
  </si>
  <si>
    <t>txkm</t>
  </si>
  <si>
    <t>COMP. 5851</t>
  </si>
  <si>
    <t>TRATOR DE ESTEIRAS, POTÊNCIA 150 HP, PESO OPERACIONAL 16,7 T, COM RODA MOTRIZ ELEVADA E LÂMINA 3,18 M3 - CHP DIURNO. AF_06/2014</t>
  </si>
  <si>
    <t>toneladas</t>
  </si>
  <si>
    <t>COMP. 5932</t>
  </si>
  <si>
    <t>MOTONIVELADORA POTÊNCIA BÁSICA LÍQUIDA (PRIMEIRA MARCHA) 125 HP, PESO BRUTO 13032 KG, LARGURA DA LÂMINA DE 3,7 M - CHP DIURNO. AF_06/2014</t>
  </si>
  <si>
    <t>COMP. 5940</t>
  </si>
  <si>
    <t>PÁ CARREGADEIRA SOBRE RODAS, POTÊNCIA LÍQUIDA 128 HP, CAPACIDADE DA CAÇAMBA 1,7 A 2,8 M3, PESO OPERACIONAL 11632 KG - CHP DIURNO. AF_06/2014</t>
  </si>
  <si>
    <t>Peso dos equipamentos (Trator de esteiras 16,70t + Motoniveladora 13,032t + Pá carregadeira 11,632t ) + Rolo Compactador vibratório de um cilindro 8,1 T + Rolo Compactador de pneu estático 26 T) + RETROESCAVADEIRA SOBRE RODAS COM CARREGADEIRA, TRAÇÃO 4X4, PESO OPERACIONAL MÍN. 7.140 KG + ESCAVADEIRA HIDRÁULICA SOBRE ESTEIRAS, CAÇAMBA 0,80 M3, PESO OPERACIONAL 17 T  x DMT NOVACAP 48,00km x 2(ida e volta)</t>
  </si>
  <si>
    <t>COMP. 5684</t>
  </si>
  <si>
    <t>ROLO COMPACTADOR VIBRATÓRIO DE UM CILINDRO AÇO LISO, POTÊNCIA 80 HP, PESO OPERACIONAL MÁXIMO 8,1 T, IMPACTO DINÂMICO 16,15 / 9,5 T, LARGURA DE TRABALHO 1,68 M - CHP DIURNO. AF_06/2014</t>
  </si>
  <si>
    <t>COMP. 6879</t>
  </si>
  <si>
    <t>ROLO COMPACTADOR DE PNEUS ESTÁTICO, PRESSÃO VARIÁVEL, POTÊNCIA 111 HP, PESO SEM/COM LASTRO 9,5 / 26 T, LARGURA DE TRABALHO 1,90 M - CHP DIURNO. AF_07/2014</t>
  </si>
  <si>
    <t>COMP. 5875</t>
  </si>
  <si>
    <t>RETROESCAVADEIRA SOBRE RODAS COM CARREGADEIRA, TRAÇÃO 4X4, POTÊNCIA LÍQ. 72 HP, CAÇAMBA CARREG. CAP. MÍN. 0,79 M3, CAÇAMBA RETRO CAP. 0,18 M3, PESO OPERACIONAL MÍN. 7.140 KG, PROFUNDIDADE ESCAVAÇÃO MÁX. 4,50 M - CHP DIURNO. AF_06/2014</t>
  </si>
  <si>
    <t>COMP. 5631</t>
  </si>
  <si>
    <t>ESCAVADEIRA HIDRÁULICA SOBRE ESTEIRAS, CAÇAMBA 0,80 M3, PESO OPERACIONAL 17 T, POTENCIA BRUTA 111 HP - CHP DIURNO. AF_06/2014</t>
  </si>
  <si>
    <t>DMT</t>
  </si>
  <si>
    <t>Transporte com cavalo mecânico de 30 t - rodovia pavimentada (DMT 15,90km)</t>
  </si>
  <si>
    <t>ESCAVAÇÃO MECANIZADA DE VALA COM PROF. ATÉ 1,5 M(MÉDIA ENTRE MONTANTE E JUSANTE/UMA COMPOSIÇÃO POR TRECHO), COM ESCAVADEIRA HIDRÁULICA (0,8 M3/111 HP), LARG. DE 1,5M A 2,5 M, EM SOLO DE 1A CATEGORIA, LOCAIS COM BAIXO NÍVEL DE INTERFERÊNCIA. AF_01/2015</t>
  </si>
  <si>
    <t>5-</t>
  </si>
  <si>
    <t>1600436M</t>
  </si>
  <si>
    <t>DEMOLIÇÃO DE CONCRETO SIMPLES</t>
  </si>
  <si>
    <t>6-</t>
  </si>
  <si>
    <t>cod. 1600436M * x 1,50 peso esp. passar p/ tonelada (DNIT- Manual de Custos de Infraestrutura de Transportes Volume 10 - Conteúdo 11 - Transportes)</t>
  </si>
  <si>
    <t>SINALIZACAO HORIZONTAL COM TINTA RETRORREFLETIVA A BASE DE RESINA ACRILICA COM MICROESFERAS DE VIDRO</t>
  </si>
  <si>
    <t>GABIÕES, PROTEÇÃO DE CONCRETO EM CIMA DO GABIÃO TIPO COLCHÃO</t>
  </si>
  <si>
    <r>
      <rPr>
        <b/>
        <sz val="20"/>
        <rFont val="Arial"/>
        <family val="2"/>
      </rPr>
      <t>Interessado:</t>
    </r>
    <r>
      <rPr>
        <sz val="20"/>
        <rFont val="Arial"/>
        <family val="2"/>
      </rPr>
      <t xml:space="preserve"> PROCESSO Nº 00112-00014823/2018-10</t>
    </r>
  </si>
  <si>
    <r>
      <rPr>
        <b/>
        <sz val="20"/>
        <rFont val="Arial"/>
        <family val="2"/>
      </rPr>
      <t>Objeto:</t>
    </r>
    <r>
      <rPr>
        <sz val="20"/>
        <rFont val="Arial"/>
        <family val="2"/>
      </rPr>
      <t xml:space="preserve"> </t>
    </r>
    <r>
      <rPr>
        <sz val="18"/>
        <rFont val="Arial"/>
        <family val="2"/>
      </rPr>
      <t xml:space="preserve">EXECUÇÃO DA COTENÇÃO DA PONTE JK. </t>
    </r>
  </si>
  <si>
    <r>
      <t xml:space="preserve">Local: </t>
    </r>
    <r>
      <rPr>
        <sz val="18"/>
        <rFont val="Arial"/>
        <family val="2"/>
      </rPr>
      <t>PONTE JK, BRASÍLIA-DF</t>
    </r>
  </si>
  <si>
    <t>COTENÇÃO EM BAIXO DA PONTE JK</t>
  </si>
  <si>
    <t>ATERRO E REATERRO</t>
  </si>
  <si>
    <r>
      <t>63,00m comp. X 5,00m larg= 315,00m</t>
    </r>
    <r>
      <rPr>
        <sz val="14"/>
        <rFont val="Arial"/>
        <family val="2"/>
      </rPr>
      <t>²</t>
    </r>
    <r>
      <rPr>
        <sz val="11"/>
        <rFont val="Arial"/>
        <family val="2"/>
      </rPr>
      <t xml:space="preserve"> área considerada para plantio de grama              </t>
    </r>
  </si>
  <si>
    <r>
      <t>Volume de argila para aterro 117,63 m</t>
    </r>
    <r>
      <rPr>
        <sz val="14"/>
        <rFont val="Arial"/>
        <family val="2"/>
      </rPr>
      <t>³</t>
    </r>
    <r>
      <rPr>
        <sz val="11"/>
        <rFont val="Arial"/>
        <family val="2"/>
      </rPr>
      <t xml:space="preserve"> + reaterro 76,98 m</t>
    </r>
    <r>
      <rPr>
        <sz val="14"/>
        <rFont val="Arial"/>
        <family val="2"/>
      </rPr>
      <t>³</t>
    </r>
    <r>
      <rPr>
        <sz val="11"/>
        <rFont val="Arial"/>
        <family val="2"/>
      </rPr>
      <t>= 194,61 m</t>
    </r>
    <r>
      <rPr>
        <sz val="14"/>
        <rFont val="Arial"/>
        <family val="2"/>
      </rPr>
      <t>³</t>
    </r>
    <r>
      <rPr>
        <sz val="11"/>
        <rFont val="Arial"/>
        <family val="2"/>
      </rPr>
      <t>, retirado do quantitativo do projeto</t>
    </r>
  </si>
  <si>
    <r>
      <t>Volume de argila para aterro 117,63 m</t>
    </r>
    <r>
      <rPr>
        <sz val="14"/>
        <rFont val="Arial"/>
        <family val="2"/>
      </rPr>
      <t>³</t>
    </r>
    <r>
      <rPr>
        <sz val="11"/>
        <rFont val="Arial"/>
        <family val="2"/>
      </rPr>
      <t xml:space="preserve"> + reaterro 76,98 m</t>
    </r>
    <r>
      <rPr>
        <sz val="14"/>
        <rFont val="Arial"/>
        <family val="2"/>
      </rPr>
      <t>³</t>
    </r>
    <r>
      <rPr>
        <sz val="11"/>
        <rFont val="Arial"/>
        <family val="2"/>
      </rPr>
      <t>= 194,61 m</t>
    </r>
    <r>
      <rPr>
        <sz val="14"/>
        <rFont val="Arial"/>
        <family val="2"/>
      </rPr>
      <t>³</t>
    </r>
    <r>
      <rPr>
        <sz val="11"/>
        <rFont val="Arial"/>
        <family val="2"/>
      </rPr>
      <t>, retirado do quantitativo do projeto X DMT NOVACAP</t>
    </r>
  </si>
  <si>
    <t>COMPACTACAO MECANICA A 95% DO PROCTOR NORMAL - PAVIMENTACAO URBANA</t>
  </si>
  <si>
    <t>COMPACTACAO MECANICA A 100% DO PROCTOR NORMAL - PAVIMENTACAO URBANA</t>
  </si>
  <si>
    <t>Compactação do Aterro 117,63 m³, retirado do projeto</t>
  </si>
  <si>
    <t>Compactação do Reaterro 76,98 m³, retirado do projeto</t>
  </si>
  <si>
    <r>
      <t>Volume para o espalhamento do material, aterro 117,63 m</t>
    </r>
    <r>
      <rPr>
        <sz val="14"/>
        <rFont val="Arial"/>
        <family val="2"/>
      </rPr>
      <t>³</t>
    </r>
    <r>
      <rPr>
        <sz val="11"/>
        <rFont val="Arial"/>
        <family val="2"/>
      </rPr>
      <t xml:space="preserve"> + reaterro 76,98 m</t>
    </r>
    <r>
      <rPr>
        <sz val="14"/>
        <rFont val="Arial"/>
        <family val="2"/>
      </rPr>
      <t>³</t>
    </r>
    <r>
      <rPr>
        <sz val="11"/>
        <rFont val="Arial"/>
        <family val="2"/>
      </rPr>
      <t>= 194,61 m</t>
    </r>
    <r>
      <rPr>
        <sz val="14"/>
        <rFont val="Arial"/>
        <family val="2"/>
      </rPr>
      <t>³</t>
    </r>
    <r>
      <rPr>
        <sz val="11"/>
        <rFont val="Arial"/>
        <family val="2"/>
      </rPr>
      <t>, retirado do quantitativo do projeto X DMT NOVACAP</t>
    </r>
  </si>
  <si>
    <t>PAREI AQUI</t>
  </si>
  <si>
    <t>DMT NOVACAP/OBRA= 18,50 Km</t>
  </si>
  <si>
    <t>Latitude =  15°49'10.39"S               Longitude = 47°49'57.45"O</t>
  </si>
  <si>
    <t>Volume de escavação 89,71 m3 para a execução do Rachão (para preparação da base sob do Gabião) x 1,50 peso esp. passar p/ tonelada (DNIT- Manual de Custos de Infraestrutura de Transportes Volume 10 - Conteúdo 11 - Transportes)</t>
  </si>
  <si>
    <t>Volume de escavação 89,71 m3 para a execução do Rachão (para preparação da base sob do Gabião) x 1,50 peso esp. passar p/ tonelada (DNIT- Manual de Custos de Infraestrutura de Transportes Volume 10 - Conteúdo 11 - Transportes) X DMT NOVACAP</t>
  </si>
  <si>
    <t>Volume de escavação 89,71 m3 para o acerto do terreno, execução do Rachão, retirado do quantitativo do projeto</t>
  </si>
  <si>
    <t>Volume de escavação 89,71 m3 para o acerto do terreno, execução do Rachão, retirado do quantitativo do projeto x 1,50 peso esp. passar p/ tonelada (DNIT- Manual de Custos de Infraestrutura de Transportes Volume 10 - Conteúdo 11 - Transportes)</t>
  </si>
  <si>
    <t>Volume de escavação 89,71 m3 para o acerto do terreno, execução do Rachão, retirado do quantitativo do projeto x 1,50 peso esp. passar p/ tonelada (DNIT- Manual de Custos de Infraestrutura de Transportes Volume 10 - Conteúdo 11 - Transportes) X DMT BOTA FORA</t>
  </si>
  <si>
    <t xml:space="preserve">89,71 m3 Fornecimento do Rachão, (para preparação da base sob do Gabião) </t>
  </si>
  <si>
    <t>89,71 m3 Acerto e compactação do Rachão, retirado do quantitativo do projeto</t>
  </si>
  <si>
    <t>ENROCAMENTO MANUAL, COM ARRUMACAO DO MATERIAL</t>
  </si>
  <si>
    <t>Volume do Gabião caixa retirado do quantitativo do projeto 136,22 m3</t>
  </si>
  <si>
    <t>63,00m comp. X 5,00m larg= Área 315,00 m2, consideramos área para limpeza próximo ao talude, onde será executado o gabião</t>
  </si>
  <si>
    <t>Área 315,00 m2, retirado do quantitativo do projeto x 0,10 espessura da vegetação considerada x 1,50 peso esp. passar p/ tonelada (DNIT- Manual de Custos de Infraestrutura de Transportes Volume 10 - Conteúdo 11 - Transportes)</t>
  </si>
  <si>
    <t>Área 315,00 m2, retirado do quantitativo do projeto x 0,10 espessura da vegetação considerada x 1,50 peso esp. passar p/ tonelada (DNIT- Manual de Custos de Infraestrutura de Transportes Volume 10 - Conteúdo 11 - Transportes) X DMT BOTA FORA</t>
  </si>
  <si>
    <t>Consideramos o volume de Concreto FCK= 30Mpa para proteção em cima do gabião caixa 63,00m comp. x 2,00m larg. x 15 cm altura.</t>
  </si>
  <si>
    <t>Lançamento do Concreto FCK= 30Mpa (igual ao cod. 1525).</t>
  </si>
  <si>
    <t>TRANSPORTE COM CAMINHÃO BASCULANTE DE 10 M3, EM VIA URBANA PAVIMENTADA, DMT ACIMA DE 30 KM (UNIDADE: TXKM). AF_04/2016</t>
  </si>
  <si>
    <t>Cod. 72844 X DMT Bota Fora</t>
  </si>
  <si>
    <t>DEMOLIÇÃO e EXECUÇÃO DE MEIOS-FIOS</t>
  </si>
  <si>
    <t>DEMOLIÇÃO e EXECUÇÃO de CORDÃO DE CONCRETO</t>
  </si>
  <si>
    <t>DEMOLIÇÃO E EXECUÇÃO DA CICLOVIA</t>
  </si>
  <si>
    <t>7,00 metros linear de meios fios a demolir (para acesso de máquinas e equipamentos)  x volume do meio fio(0,043)</t>
  </si>
  <si>
    <t>7,00 metros linear de meios fios a demolir (para acesso de máquinas e equipamentos) x Peso especifico do meio fio(0,103)</t>
  </si>
  <si>
    <t>7,00 metros linear de meios fios a executar (recuperar a demolição dos meios fios do acesso das máquinas)</t>
  </si>
  <si>
    <t>PLACA DE OBRA (GDF_Governo DF)</t>
  </si>
  <si>
    <t>Foi considerado 4 placas de 80 x 50= 0,40 m2 Cada</t>
  </si>
  <si>
    <t>EXECUÇÃO DE DEPÓSITO EM CANTEIRO DE OBRA EM CHAPA DE MADEIRA COMPENSADA, NÃO INCLUSO MOBILIÁRIO. AF_04/2016</t>
  </si>
  <si>
    <t>Canteiro de 6 x 5m= 30,00 m2</t>
  </si>
  <si>
    <t>Sanitário e Vestiário de 3 x 6m= 18,00 m2</t>
  </si>
  <si>
    <t>Caminhão pipa 6.000 L, peso bruto total 13.000 kg, distância entre eixos 4,80 m, potência 189 CV inclusive tanque de aço para transporte de água, capacidade 6 m3 - CHP diurno. af_06/2014</t>
  </si>
  <si>
    <t>CHP</t>
  </si>
  <si>
    <t>22 (dias) x 1 (hora) x (mês)</t>
  </si>
  <si>
    <t>Gerador portátil monofásico, potência 5500 VA, motor a gasolina, potência do motor 13 CV - CHP diurno. af_03/2016</t>
  </si>
  <si>
    <t>22 (dias) x 8 (hora) x 0,05 x (mês)</t>
  </si>
  <si>
    <t>Gerador portátil monofásico, potência 5500 VA, motor a gasolina, potência do motor 13 CV - CHI diurno. af_03/2016</t>
  </si>
  <si>
    <t>CHI</t>
  </si>
  <si>
    <t>1 engenheiro mês (Tempo da obra 3 meses)</t>
  </si>
  <si>
    <t>2 encarregados mês (Tempo da obra 3 meses)</t>
  </si>
  <si>
    <t>APONTADOR OU APROPRIADOR COM ENCARGOS COMPLEMENTARES</t>
  </si>
  <si>
    <t>ISOLAMENTO DE OBRA COM TELA PLASTICA COM MALHA DE 5MM E ESTRUTURA DE MADEIRA PONTALETEADA</t>
  </si>
  <si>
    <r>
      <t>m</t>
    </r>
    <r>
      <rPr>
        <sz val="12"/>
        <color theme="1"/>
        <rFont val="Calibri"/>
        <family val="2"/>
        <scheme val="minor"/>
      </rPr>
      <t>²</t>
    </r>
  </si>
  <si>
    <t xml:space="preserve">Foi considerado para isolamento de advertência </t>
  </si>
  <si>
    <t>SINALIZACAO DE TRANSITO - NOTURNA</t>
  </si>
  <si>
    <t>m</t>
  </si>
  <si>
    <t>Foi considerado para alerta e advertência</t>
  </si>
  <si>
    <t>(60m + 60m= 120m comprimento x 0,10m larg= 12,00m2) + 60m / 3m= 20m x 0,10m= 2,00 m2= 14,00m2</t>
  </si>
  <si>
    <t xml:space="preserve">(60 comp.  x 2 larg.= 120 m2) m2 x espessura de 6cm, do passeio a ser demolido </t>
  </si>
  <si>
    <t>Foi considerado 1 placas de 12 m2</t>
  </si>
  <si>
    <t>Peso dos equipamentos (Trator de esteiras 16,70t + Motoniveladora 13,032t + Pá carregadeira 11,632t ) + Rolo Compactador vibratório de um cilindro 8,1 T + Rolo Compactador de pneu estático 26 T) + Retroescavadeira sobre rodas com carregadeira, tração 4X4, Peso operacional Mín 7.140 Kg + Escavadeira Hidráulica sobre esteiras, caçamba 0,80 M3, Peso operacional 17 T  x DMT NOVACAP 18,50km x 2(ida e volta)</t>
  </si>
  <si>
    <t>REGULARIZACAO E COMPACTACAO DE SUBLEITO ATE 20 CM DE ESPESSURA</t>
  </si>
  <si>
    <r>
      <t>m</t>
    </r>
    <r>
      <rPr>
        <vertAlign val="superscript"/>
        <sz val="11"/>
        <rFont val="Calibri"/>
        <family val="2"/>
        <scheme val="minor"/>
      </rPr>
      <t>2</t>
    </r>
  </si>
  <si>
    <t>5502929M</t>
  </si>
  <si>
    <t>Escavação, carga e transporte de solos moles - DMT de 800 a 1.000 m - caminho de serviço em revestimento primário - com caminhão basculante</t>
  </si>
  <si>
    <t>74005/002</t>
  </si>
  <si>
    <t>COMPACTACAO MECANICA C/ CONTROLE DO GC&gt;=95% DO PN (AREAS) (C/MONIVELADORA 140 HP E ROLO COMPRESSOR VIBRATORIO 80 HP)</t>
  </si>
  <si>
    <t>74151/001</t>
  </si>
  <si>
    <t>ESCAVACAO E CARGA MATERIAL 1A CATEGORIA, UTILIZANDO TRATOR DE ESTEIRAS DE 110 A 160HP COM LAMINA, PESO OPERACIONAL * 13T E PA CARREGADEIRACOM 170 HP.</t>
  </si>
  <si>
    <t>74154/001</t>
  </si>
  <si>
    <t>ESCAVACAO, CARGA E TRANSPORTE DE  MATERIAL DE 1A CATEGORIA COM TRATOR SOBRE ESTEIRAS 347 HP E CACAMBA 6M3,  DMT 50 A 200M</t>
  </si>
  <si>
    <t>74022/030/ SINAPI -ORSE</t>
  </si>
  <si>
    <t>ENSAIO DE RESISTENCIA A COMPRESSAO SIMPLES - CONCRETO</t>
  </si>
  <si>
    <t xml:space="preserve">un </t>
  </si>
  <si>
    <t>ESCAVAÇÃO MANUAL DE VALA COM PROFUNDIDADE MENOR OU IGUAL A 1,30 M. AF_ 03/2016</t>
  </si>
  <si>
    <t>PREPARO DE FUNDO DE VALA COM LARGURA MENOR QUE 1,5 M, EM LOCAL COM NÍVEL BAIXO DE INTERFERÊNCIA. AF_06/2016</t>
  </si>
  <si>
    <t>PREPARO DE FUNDO DE VALA COM LARGURA MAIOR OU IGUAL A 1,5 M E MENOR QUE 2,5 M, EM LOCAL COM NÍVEL BAIXO DE INTERFERÊNCIA. AF_06/2016</t>
  </si>
  <si>
    <t>LASTRO COM PREPARO DE FUNDO, LARGURA MAIOR OU IGUAL A 1,5 M, COM CAMADA DE BRITA, LANÇAMENTO MECANIZADO, EM LOCAL COM NÍVEL BAIXO DE INTERFERÊNCIA. AF_06/2016</t>
  </si>
  <si>
    <t>LASTRO COM PREPARO DE FUNDO, LARGURA MAIOR OU IGUAL A 1,5 M, COM CAMADA DE AREIA, LANÇAMENTO MECANIZADO, EM LOCAL COM NÍVEL ALTO DE INTERFERÊNCIA. AF_06/2016</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</si>
  <si>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</si>
  <si>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</si>
  <si>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</si>
  <si>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REATERRO MANUAL APILOADO COM SOQUETE. AF_10/2017 </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</si>
  <si>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</si>
  <si>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</si>
  <si>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</si>
  <si>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</si>
  <si>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</si>
  <si>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ESCORAMENTO DE VALA, TIPO DESCONTÍNUO, COM PROFUNDIDADE DE 0 A 1,5 M, LARGURA MENOR QUE 1,5 M, EM LOCAL COM NÍVEL BAIXO DE INTERFERÊNCIA. AF_06/2016</t>
  </si>
  <si>
    <t>ESCORAMENTO DE VALA, TIPO DESCONTÍNUO, COM PROFUNDIDADE DE 1,5 M A 3,0M, LARGURA MENOR QUE 1,5 M, EM LOCAL COM NÍVEL BAIXO DE INTERFERÊNCIA. AF_06/2016</t>
  </si>
  <si>
    <t>ESCORAMENTO DE VALA, TIPO DESCONTÍNUO, COM PROFUNDIDADE DE 3,0 A 4,5 M, LARGURA MENOR QUE 1,5 M, EM LOCAL COM NÍVEL BAIXO DE INTERFERÊNCIA. AF_06/2016</t>
  </si>
  <si>
    <t>TUBO DE CONCRETO PARA REDES COLETORAS DE ÁGUAS PLUVIAIS, DIÂMETRO DE 400 MM, JUNTA RÍGIDA, INSTALADO EM LOCAL COM BAIXO NÍVEL DE INTERFERÊNCIAS - FORNECIMENTO E ASSENTAMENTO. AF_12/2015</t>
  </si>
  <si>
    <t>TUBO DE CONCRETO PARA REDES COLETORAS DE ÁGUAS PLUVIAIS, DIÂMETRO DE 600 MM, JUNTA RÍGIDA, INSTALADO EM LOCAL COM BAIXO NÍVEL DE INTERFERÊNC 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</si>
  <si>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</si>
  <si>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</si>
  <si>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1200 MM, JUNTA RÍGIDA, INSTALADO EM LOCAL COM BAIXO NÍVEL DE INTERFERÊNCIAS - FORNECIMENTO E ASSENTAMENTO. AF_12/2015</t>
  </si>
  <si>
    <t>TUBO DE CONCRETO PARA REDES COLETORAS DE ÁGUAS PLUVIAIS, DIÂMETRO DE 1500 MM, JUNTA RÍGIDA, INSTALADO EM LOCAL COM BAIXO NÍVEL DE INTERFERÊNCIAS - FORNECIMENTO E ASSENTAMENTO. AF_12/2015</t>
  </si>
  <si>
    <t>92216M</t>
  </si>
  <si>
    <t>TUBO DE CONCRETO PARA REDES COLETORAS DE ÁGUAS PLUVIAIS, DIÂMETRO DE 2000 MM, JUNTA RÍGIDA, INSTALADO EM LOCAL COM BAIXO NÍVEL DE INTERFERÊNCIAS - FORNECIMENTO E ASSENTAMENTO. AF_12/2015</t>
  </si>
  <si>
    <t>MONTAGEM E DESMONTAGEM DE FÔRMA DE VIGA, ESCORAMENTO COM PONTALETE DE  MADEIRA, PÉ-DIREITO SIMPLES, EM MADEIRA SERRADA, 2 UTILIZAÇÕES. AF_12/2015</t>
  </si>
  <si>
    <t>LASTRO DE CONCRETO MAGRO, APLICADO EM PISOS OU RADIERS, ESPESSURA DE 5CM. AF_07/2016</t>
  </si>
  <si>
    <t>LOCAÇÃO DE REDE DE ÁGUA OU ESGOTO. AF_10/2018</t>
  </si>
  <si>
    <t xml:space="preserve">m </t>
  </si>
  <si>
    <t xml:space="preserve">PROTEÇÃO SUPERFICIAL DE CANAL EM GABIÃO TIPO COLCHÃO, ALTURA DE 30 CENTÍMETROS, ENCHIMENTO COM PEDRA DE MÃO TIPO RACHÃO - FORNECIMENTO E EXECUÇÃO. AF_12/2015 </t>
  </si>
  <si>
    <t xml:space="preserve">MURO DE GABIÃO, ENCHIMENTO COM PEDRA DE MÃO TIPO RACHÃO, DE GRAVIDADE, COM GAIOLAS DE COMPRIMENTO IGUAL A 2 METROS, ALTURA DO MURO DE ATÉ 4 METROS - FORNECIMENTO E EXECUÇÃO. AF_12/2015 </t>
  </si>
  <si>
    <t>73932/001</t>
  </si>
  <si>
    <t>GRADE DE FERRO EM BARRA CHATA 3/16"</t>
  </si>
  <si>
    <t>7648/ORSE</t>
  </si>
  <si>
    <t>GRADE DE FERRO COM QUADRO EM VERGALHÃO DE FERRO 1/2" NA VERTICAL E BARRA DE FERRO CHATA DE 1 X 3/16" NA HORIZONTAL</t>
  </si>
  <si>
    <t>74142/004</t>
  </si>
  <si>
    <t>CERCA COM MOUROES DE CONCRETO, SECAO "T" PONTA INCLINADA, 10X10CM, ESPACAMENTO DE 3M, CRAVADOS 0,5M, COM 11 FIOS DE ARAME FARPADO Nº 16</t>
  </si>
  <si>
    <t>74238/002</t>
  </si>
  <si>
    <t>PORTAO EM TELA ARAME GALVANIZADO N.12 MALHA 2" E MOLDURA EM TUBOS DE ACO COM DUAS FOLHAS DE ABRIR, INCLUSO FERRAGENS</t>
  </si>
  <si>
    <t>5213414M / SICRO</t>
  </si>
  <si>
    <t>CONFECÇÃO DE PLACA EM AÇO Nº 16 GALVANIZADO, COM PELÍCULA RETRORREFLETIVA TIPO I + SI</t>
  </si>
  <si>
    <t>POCO DE VISITA PARA DRENAGEM PLUVIAL, EM CONCRETO ESTRUTURAL, DIMENSOES INTERNAS DE 90X150X80CM (LARGXCOMPXALT), PARA REDE DE 600MM, EXCLUSOS TAMPAO E CHAMINE.</t>
  </si>
  <si>
    <t>2003682M / SICRO</t>
  </si>
  <si>
    <t>POÇO DE VISITA Ø= 800 - PVI 03 - AREIA E BRITA COMERCIAIS</t>
  </si>
  <si>
    <t>2003684M / SICRO</t>
  </si>
  <si>
    <r>
      <t xml:space="preserve">POÇO DE VISITA </t>
    </r>
    <r>
      <rPr>
        <sz val="11"/>
        <color theme="1"/>
        <rFont val="Calibri"/>
        <family val="2"/>
      </rPr>
      <t>Ø= 1000</t>
    </r>
    <r>
      <rPr>
        <sz val="11"/>
        <color theme="1"/>
        <rFont val="Calibri"/>
        <family val="2"/>
        <scheme val="minor"/>
      </rPr>
      <t xml:space="preserve"> - PVI 04 - AREIA E BRITA COMERCIAIS</t>
    </r>
  </si>
  <si>
    <t>2003686M / SICRO</t>
  </si>
  <si>
    <t>POÇO DE VISITA Ø= 1200 - PVI 05 - AREIA E BRITA COMERCIAIS</t>
  </si>
  <si>
    <t>2003688M / SICRO</t>
  </si>
  <si>
    <t>POÇO DE VISITA Ø= 1500 - PVI 06 - AREIA E BRITA COMERCIAIS</t>
  </si>
  <si>
    <t>CHAMINÉ CIRCULAR PARA POÇO DE VISITA PARA DRENAGEM, EM CONCRETO PRÉ-MOLDADO, DIÂMETRO INTERNO = 0,6 M. AF_05/2018</t>
  </si>
  <si>
    <t>4493M / NOVACAP</t>
  </si>
  <si>
    <t>FORNECIMENTO DE TAMPA ADUELA PONTA E BOLSA EM CONCRETO ARMADO PARA POÇO DE VISITA , Ø0,70M, E=0,08M</t>
  </si>
  <si>
    <t>TAMPAO FOFO ARTICULADO, CLASSE B125 CARGA MAX 12,5 T, REDONDO TAMPA 600 MM, REDE PLUVIAL/ESGOTO, P = CHAMINE CX AREIA / POCO VISITA ASSENTADO COM ARG CIM/AREIA 1:4, FORNECIMENTO E ASSENTAMENTO</t>
  </si>
  <si>
    <t>ESCADA TIPO MARINHEIRO EM ACO CA-50 9,52MM INCLUSO PINTURA COM FUNDO ANTICORROSIVO TIPO ZARCAO</t>
  </si>
  <si>
    <t>94273M1</t>
  </si>
  <si>
    <t>ASSENTAMENTO DE GUIA (MEIO-FIO) EM TRECHO RETO, CONFECCIONADA EM CONCRETO PRÉ-FABRICADO, DIMENSÕES 100X15X13X30 CM (COMPRIMENTO X BASE INFERIOR X BASE SUPERIOR X ALTURA), PARA VIAS URBANAS (USO VIÁRIO). AF_06/2016 (EXCETO OS MEIOS FIOS)</t>
  </si>
  <si>
    <t>94273M</t>
  </si>
  <si>
    <t>36205M Insumo (PMSP)</t>
  </si>
  <si>
    <t>CHAPÉU DE BOCA DE LOBO (MEIO FIO VAZADO)</t>
  </si>
  <si>
    <t>85335M / SICRO</t>
  </si>
  <si>
    <t>RETIRADA DE MEIO FIO C/ EMPILHAMENTO E S/ REMOCAO (REF SINAPI NOV/2017)</t>
  </si>
  <si>
    <t>DEMOLIÇÃO DE PAVIMENTO INTERTRAVADO, DE FORMA MANUAL, COM REAPROVEITAMENTO. AF_12/2017</t>
  </si>
  <si>
    <t xml:space="preserve"> EXECUÇÃO DE PASSEIO (CALÇADA) OU PISO DE CONCRETO COM CONCRETO MOLDADO IN LOCO, USINADO, ACABAMENTO CONVENCIONAL, NÃO ARMADO. AF_07/2016</t>
  </si>
  <si>
    <t>PISO PODOTATIL DE CONCRETO - DIRECIONAL E ALERTA, *40 X 40 X 2,5* CM</t>
  </si>
  <si>
    <t>DEMOLIÇÃO PARCIAL DE PAVIMENTO ASFÁLTICO, DE FORMA MECANIZADA, SEM REAPROVEITAMENTO. AF_12/2017  M2</t>
  </si>
  <si>
    <t>ESCAVAÇÃO MECANIZADA DE VALA COM PROFUNDIDADE ATÉ 1,5 M (MÉDIA ENTRE MONTANTE E JUSANTE/UMA COMPOSIÇÃO POR TRECHO) COM RETROESCAVADEIRA (CAPACIDADE DA CAÇAMBA DA RETRO: 0,26 M3 / POTÊNCIA: 88 HP), LARGURA MENOR QUE 0,8 M, EM SOLO DE 1A CATEGORIA, LOCAIS COM BAIXO NÍVEL DE INTERFERÊNCIA. AF_01/2015</t>
  </si>
  <si>
    <t>REATERRO MECANIZADO DE VALA COM RETROESCAVADEIRA (CAPACIDADE DA CAÇAMBA DA RETRO: 0,26 M³ / POTÊNCIA: 88 HP), LARGURA DE 0,8 A 1,5 M, PROFUNDIDADE ATÉ 1,5 M, COM SOLO DE 1ª CATEGORIA EM LOCAIS COM BAIXO NÍVEL DE INTERFERÊNCIA. AF_04/2016</t>
  </si>
  <si>
    <t xml:space="preserve">COMPACTACAO MECANICA, SEM CONTROLE DO GC (C/COMPACTADOR PLACA 400 KG) </t>
  </si>
  <si>
    <t>REATERRO MANUAL DE VALAS COM COMPACTAÇÃO MECANIZADA. AF_04/2016</t>
  </si>
  <si>
    <t>USINAGEM DE BRITA GRADUADA SIMPLES, UTILIZANDO BRITA COMERCIAL COM USINA 300 T/H. AF_06/2017</t>
  </si>
  <si>
    <t>96402M</t>
  </si>
  <si>
    <t xml:space="preserve">EXECUÇÃO DE IMPRIMAÇÃO LIGANTE (PINTURA DE LIGAÇÃO) COM EMULSÃO ASFÁLTICA RR-2C. AF_09/2017 (EXCLUSIVE EMULSÃO ASFÁLTICA </t>
  </si>
  <si>
    <t>EMULSÃO ASFÁLTICA CATIÔNICA RR2C</t>
  </si>
  <si>
    <t>96401M</t>
  </si>
  <si>
    <t xml:space="preserve">EXECUÇÃO DE IMPRIMAÇÃO COM ASFALTO DILUÍDO CM-30. AF_09/2017 (EXCLUSIVE EMULSÃO ASFÁLTICA) </t>
  </si>
  <si>
    <t>CIMENTO ASFÁLTICO DE PETRÓLEO - CAP 30/45</t>
  </si>
  <si>
    <t>ANP - CAP 50/70 NOV/19</t>
  </si>
  <si>
    <t>CIMENTO ASFÁLTICO DE PETRÓLEO - CAP 50/70</t>
  </si>
  <si>
    <t>4011463M / SICRO</t>
  </si>
  <si>
    <t>CONCRETO ASFÁLTICO - FAIXA C - AREIA E BRITA COMERCIAIS (EXCLUSIVE CAP 50/70)</t>
  </si>
  <si>
    <t xml:space="preserve">ASFÁLTO DILUIDO DE PETRÓLEO CM-30 </t>
  </si>
  <si>
    <t>TRANSPORTE COM CAMINHÃO BASCULANTE 10 M3 DE MASSA ASFALTICA PARA PAVIMENTAÇÃO URBANA</t>
  </si>
  <si>
    <t>m3*km</t>
  </si>
  <si>
    <t>06.21.00M / PMSP</t>
  </si>
  <si>
    <t>LEVANTAMENTO OU REBAIXAMENTO DE TAMPÃO DE POÇO DE VISITA</t>
  </si>
  <si>
    <t>BOCA DE LOBO EM ALVENARIA TIJOLO MACICO, REVESTIDA C/ ARGAMASSA DE CIMENTO E AREIA 1:3, SOBRE LASTRO DE CONCRETO 10CM E TAMPA DE CONCRETO ARMADO</t>
  </si>
  <si>
    <t>APLICAÇÃO DE ADUBO EM SOLO. AF_05/2018</t>
  </si>
  <si>
    <t>ENGENHEIRO CIVIL DE OBRA PLENO COM ENCARGOS COMPLEMENTARES</t>
  </si>
  <si>
    <t>TRANSPORTE DE MATERIAL ASFALTICO, COM CAMINHÃO COM CAPACIDADE DE 20000 L EM RODOVIA PAVIMENTADA PARA DISTÂNCIAS MÉDIAS DE TRANSPORTE IGUAL OU INFERIOR A 100 KM. AF_02/2016</t>
  </si>
  <si>
    <t>EXECUÇÃO E COMPACTAÇÃO DE BASE E OU SUB BASE COM BRITA GRADUADA SIMPLES - EXCLUSIVE CARGA E TRANSPORTE. AF_09/2017</t>
  </si>
  <si>
    <t>m³</t>
  </si>
  <si>
    <t>96389M</t>
  </si>
  <si>
    <t>EXECUÇÃO E COMPACTAÇÃO DE BASE E OU SUB BASE COM SOLO MELHORADO COM CIMENTO (TEOR DE 3%) - EXCLUSIVE ESCAVAÇÃO, CARGA E TRANSPORTE E SOLO. AF_09/2017</t>
  </si>
  <si>
    <t>73859/001</t>
  </si>
  <si>
    <t>DESMATAMENTO E LIMPEZA MECANIZADA DE TERRENO COM REMOCAO DE CAMADA VEGETAL, UTILIZANDO TRATOR DE ESTEIRAS</t>
  </si>
  <si>
    <t xml:space="preserve"> COMPACTAÇÃO MECÂNICA DE SOLO PARA EXECUÇÃO DE RADIER, COM COMPACTADOR DE SOLOS A PERCUSSÃO. AF_09/2017</t>
  </si>
  <si>
    <t>ESCAVACAO MECANICA, A CEU ABERTO, EM MATERIAL DE 1A CATEGORIA, COM ESCAVADEIRA HIDRAULICA, CAPACIDADE DE 0,78 M3</t>
  </si>
  <si>
    <t>LASTRO COM PREPARO DE FUNDO, LARGURA MAIOR OU IGUAL A 1,5 M, COM CAMADA DE BRITA, LANÇAMENTO MANUAL, EM LOCAL COM NÍVEL BAIXO DE INTERFERÊNCIA. AF_06/2016</t>
  </si>
  <si>
    <t>LASTRO DE CONCRETO MAGRO, APLICADO EM BLOCOS DE COROAMENTO OU SAPATAS. AF_08/2017</t>
  </si>
  <si>
    <t>FABRICAÇÃO, MONTAGEM E DESMONTAGEM DE FÔRMA PARA BLOCO DE COROAMENTO, EM MADEIRA SERRADA, E=25 MM, 2 UTILIZAÇÕES. AF_06/2017</t>
  </si>
  <si>
    <t>FORMAS MANUSEÁVEIS PARA PAREDES DE CONCRETO MOLDADAS IN LOCO, DE EDIFICAÇÕES DE PAVIMENTO ÚNICO, EM FACES INTERNAS DE PAREDES. AF_06/2015</t>
  </si>
  <si>
    <t>FORMAS MANUSEÁVEIS PARA PAREDES DE CONCRETO MOLDADAS IN LOCO, DE EDIFICAÇÕES DE MULTIPLOS PAVIMENTOS, EM LAJES. AF_06/2015</t>
  </si>
  <si>
    <t>ESCORAMENTO FORMAS ATE H = 3,30M, COM MADEIRA DE 3A QUALIDADE, NAO APARELHADA, APROVEITAMENTO TABUAS 3X E PRUMOS 4X.</t>
  </si>
  <si>
    <t>73990/001</t>
  </si>
  <si>
    <t xml:space="preserve">ARMACAO ACO CA-50 P/1,0M3 DE CONCRETO </t>
  </si>
  <si>
    <t>UN</t>
  </si>
  <si>
    <t>ARMAÇÃO DE PILAR OU VIGA DE UMA ESTRUTURA CONVENCIONAL DE CONCRETO ARMADO EM UM EDIFÍCIO DE MÚLTIPLOS PAVIMENTOS UTILIZANDO AÇO CA-50 DE 6,3MM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</si>
  <si>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</si>
  <si>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</si>
  <si>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</si>
  <si>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CONCRETO MAGRO PARA LASTRO, TRAÇO 1:4,5:4,5 (CIMENTO/ AREIA MÉDIA/ BRITA 1)  - PREPARO MECÂNICO COM BETONEIRA 400 L. AF_07/2016</t>
  </si>
  <si>
    <t>CONCRETAGEM DE EDIFICAÇÕES (PAREDES E LAJES) FEITAS COM SISTEMA DE FÔRMAS MANUSEÁVEIS, COM CONCRETO USINADO AUTOADENSÁVEL FCK 25 MPA - LANÇAMENTO E ACABAMENTO. AF_06/2015</t>
  </si>
  <si>
    <t>CONCRETO FCK = 20MPA, TRAÇO 1:2,7:3 (CIMENTO/ AREIA MÉDIA/ BRITA 1) - PREPARO MECÂNICO COM BETONEIRA 600 L. AF_07/2016</t>
  </si>
  <si>
    <t>LANÇAMENTO COM USO DE BALDES, ADENSAMENTO E ACABAMENTO DE CONCRETO EM ESTRUTURAS. AF_12/2015</t>
  </si>
  <si>
    <t>ESTACA PRÉ-MOLDADA DE CONCRETO, SEÇÃO QUADRADA, CAPACIDADE DE 25 TONELADAS, COMPRIMENTO TOTAL CRAVADO ATÉ 5M, BATE-ESTACAS POR GRAVIDADE SOBRE ROLOS (EXCLUSIVE MOBILIZAÇÃO E DESMOBILIZAÇÃO). AF_03/2016</t>
  </si>
  <si>
    <t>GUINDAUTO HIDRÁULICO, CAPACIDADE MÁXIMA DE CARGA 6200 KG, MOMENTO MÁXIMO DE CARGA 11,7 TM, ALCANCE MÁXIMO HORIZONTAL 9,70 M, INCLUSIVE CAMINHÃO TOCO PBT 16.000 KG, POTÊNCIA DE 189 CV - DEPRECIAÇÃO. AF_06/2014</t>
  </si>
  <si>
    <t>h</t>
  </si>
  <si>
    <t>73817/002</t>
  </si>
  <si>
    <t>EMBASAMENTO DE MATERIAL GRANULAR - RACHAO</t>
  </si>
  <si>
    <t>SERVICOS TOPOGRAFICOS PARA PAVIMENTACAO, INCLUSIVE NOTA DE SERVICOS, ACOMPANHAMENTO E GREIDE</t>
  </si>
  <si>
    <t>74205/001</t>
  </si>
  <si>
    <t>ESCAVACAO MECANICA DE MATERIAL 1A. CATEGORIA, PROVENIENTE DE CORTE DE SUBLEITO (C/TRATOR ESTEIRAS 160HP)</t>
  </si>
  <si>
    <t>ALVENARIA DE VEDAÇÃO DE BLOCOS VAZADOS DE CONCRETO DE 9X19X39CM (ESPESSURA 9CM) DE PAREDES COM ÁREA LÍQUIDA MENOR QUE 6M² COM VÃOS E ARGAMASSA DE ASSENTAMENTO COM PREPARO EM BETONEIRA. AF_06/2014</t>
  </si>
  <si>
    <t>5213364M /SICRO</t>
  </si>
  <si>
    <t>REMOÇÃO DE PLACA DE SINALIZAÇÃO</t>
  </si>
  <si>
    <t>5213851M /SICRO</t>
  </si>
  <si>
    <t>FORNECIMENTO E IMPLANTAÇÃO DE SUPORTE METÁLICO GALVANIZADO PARA PLACA DE REGULAMENTAÇÃO - D = 0,60 M</t>
  </si>
  <si>
    <t>5213417M /SICRO</t>
  </si>
  <si>
    <t>CONFECÇÃO DE PLACA EM AÇO Nº 16 GALVANIZADO, COM PELÍCULA RETRORREFLETIVA TIPO I + III</t>
  </si>
  <si>
    <t>PLACA/PISO DE CONCRETO POROSO/ PAVIMENTO PERMEAVEL/BLOCO DRENANTE DE CONCRETO, 40 CM X 40 CM, E = 6 CM, COR NATURAL</t>
  </si>
  <si>
    <t>EXECUÇÃO DE SARJETA DE CONCRETO USINADO, MOLDADA  IN LOCO  EM TRECHO RETO, 45 CM BASE X 15 CM ALTURA. AF_06/2016</t>
  </si>
  <si>
    <t>TUBO, PVC, SOLDÁVEL, DN 25MM, INSTALADO EM RAMAL OU SUB-RAMAL DE ÁGUA - FORNECIMENTO E INSTALAÇÃO. AF_12/2014</t>
  </si>
  <si>
    <t>PEDRA BRITADA N. 2 (19 A 38 MM) POSTO PEDREIRA/FORNECEDOR, SEM FRETE</t>
  </si>
  <si>
    <t>73816/001</t>
  </si>
  <si>
    <t>EXECUCAO DE DRENO COM TUBOS DE PVC CORRUGADO FLEXIVEL PERFURADO - DN 100</t>
  </si>
  <si>
    <t>GEOTEXTIL NAO TECIDO AGULHADO DE FILAMENTOS CONTINUOS 100% POLIESTER, RESITENCIA A TRACAO = 21 KN/M CR</t>
  </si>
  <si>
    <t>TUBO CONCRETO ARMADO, CLASSE PA-1, PB, DN 400 MM, PARA AGUAS PLUVIAIS (NBR 8890)</t>
  </si>
  <si>
    <t>TUBO CONCRETO ARMADO, CLASSE PA-1, PB, DN 600 MM, PARA AGUAS PLUVIAIS (NBR 8890)</t>
  </si>
  <si>
    <t>TUBO CONCRETO ARMADO, CLASSE PA-1, PB, DN 1500 MM, PARA AGUAS PLUVIAIS (NBR
8890)</t>
  </si>
  <si>
    <t>DEMOLIÇÃO DE LAJES, DE FORMA MANUAL, SEM REAPROVEITAMENTO. AF_12/2017</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</si>
  <si>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</si>
  <si>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PLUVIAS, DIÂMETRO DE 600 MM, JUNTA RÍGIDA, INSTALADO EM LOCAL COM BAIXO NÍVEL DE INTERFERÊNCIAS (NÃO INCLUI FORNECIMENTO).AF_12/2015</t>
  </si>
  <si>
    <t>ASSENTAMENTO DE TUBO DE CONCRETO PARA REDES COLETORAS DE ÁGUAS PLUVIAIS, DIÂMETRO DE 1500 MM, JUNTA RÍGIDA, INSTALADO EM LOCAL COM BAIXO NÍVEL DE INTERFERÊNCIAS (NÃO INCLUI FORNECIMENTO). AF_12/2015</t>
  </si>
  <si>
    <t>TELA DE ARAME GALV REVESTIDO EM PVC, QUADRANGULAR / LOSANGULAR,  FIO 1,24 MM(18 BWG), BITOLA = *1,9* MM, MALHA  1,9 X 1,9  CM, H = 2 M</t>
  </si>
  <si>
    <t>GRELHA DE FERRO FUNDIDO PARA CANALETA LARG = 30CM, FORNECIMENTO E ASSENTAMENTO</t>
  </si>
  <si>
    <t>6496 ART_1</t>
  </si>
  <si>
    <t>Pagamento de Anotação de Responsabilidade Técnica - ART - Lei n° 6.496, de 7 de dezembro de 1977 - Tabela AA - Obra ou Serviço - Contrato até de R$8.000,00 Conforme CREA-DF</t>
  </si>
  <si>
    <t>un</t>
  </si>
  <si>
    <t>6496 ART_2</t>
  </si>
  <si>
    <t>Pagamento de Anotação de Responsabilidade Técnica - ART - Lei n° 6.496, de 7 de dezembro de 1977 - Tabela AA - Obra ou Serviço - Contrato  de R$8.000,01 até 15.000,00 Conforme CREA-DF</t>
  </si>
  <si>
    <t>6496 ART_3</t>
  </si>
  <si>
    <t>Pagamento de Anotação de Responsabilidade Técnica - ART - Lei n° 6.496, de 7 de dezembro de 1977 - Tabela AA - Obra ou Serviço - Contrato acima de R$ 15.000,00. Conforme CREA-DF</t>
  </si>
  <si>
    <t>74021/3</t>
  </si>
  <si>
    <t>Ensaios de regularização do subleito</t>
  </si>
  <si>
    <t>74021/6</t>
  </si>
  <si>
    <t>Ensaios de base estabilizada granulometricamente</t>
  </si>
  <si>
    <t>74022/030</t>
  </si>
  <si>
    <t>Ensaio de resistência a compressão simples - concreto</t>
  </si>
  <si>
    <t>74022/058</t>
  </si>
  <si>
    <t>Ensaio de abatimento do tronco de cone</t>
  </si>
  <si>
    <t>ISOLAMENTO DE OBRA COM TELA PLASTICA COM MALHA DE 5MM</t>
  </si>
  <si>
    <t>01-25-00 PMSP</t>
  </si>
  <si>
    <t>CADASTRO E AMARRAÇÂO DE BOCA DE LOBO OU LEÃO</t>
  </si>
  <si>
    <t>01-26-00 PMSP</t>
  </si>
  <si>
    <t>CADASTRO E AMARRAÇÃO DE PV</t>
  </si>
  <si>
    <t>01-23-00 PMSP</t>
  </si>
  <si>
    <t>CADASTRO DE CANALIZAÇÕES CIRCULARES</t>
  </si>
  <si>
    <t>01-10-00 PMSP</t>
  </si>
  <si>
    <t>LEVANTAMENTO PLANIALTIMÉTRICO CADASTRAL</t>
  </si>
  <si>
    <t>0605576M</t>
  </si>
  <si>
    <t>Bueiro metálico sem interrupção de tráfego com D = 2,20 m - chapa com epóxi - escavado em material de 1ª categoria - aterro rodoviário máximo = 4,9 m</t>
  </si>
  <si>
    <t>EXECUÇÃO DE REVESTIMENTO DE CONCRETO PROJETADO COM ESPESSURA DE 10 CM, ARMADO COM TELA, INCLINAÇÃO MENOR QUE 90°, APLICAÇÃO CONTÍNUA, UTILIZANDO EQUIPAMENTO DE PROJEÇÃO COM 6 M³/H DE CAPACIDADE. AF_01/2016</t>
  </si>
  <si>
    <t>74224/001M</t>
  </si>
  <si>
    <t>POCO DE VISITA PARA DRENAGEM PLUVIAL, EM CONCRETO ESTRUTURAL, DIMENSOES INTERNAS DE 270X450X240CM (LARGXCOMPXALT), PARA REDE DE 2000 MM, EXCLUSOS TAMPAO E CHAMINE.</t>
  </si>
  <si>
    <t>1 encarregados mês (Tempo da obra 2 meses)</t>
  </si>
  <si>
    <t>7-</t>
  </si>
  <si>
    <t>Volume do  Cordão de Concreto (m3)</t>
  </si>
  <si>
    <t>P. Especifico do meio Fio (t/m3)</t>
  </si>
  <si>
    <t>P. Especifico do Cordão de Concreto (t/m3)</t>
  </si>
  <si>
    <t>Volume do meio Fio (m3)</t>
  </si>
  <si>
    <t>SAIU</t>
  </si>
  <si>
    <t xml:space="preserve"> ACHO QUE PODE TROCAR POR ESTE COD. 100656 E COD. 89212</t>
  </si>
  <si>
    <t>TRANSPORTE COM CAMINHÃO BASCULANTE DE 14 M3, EM VIA URBANA PAVIMENTADA, DMT ACIMA DE 30 KM (UNIDADE: TXKM). AF_04/2016</t>
  </si>
  <si>
    <t>TRANSPORTE COM CAMINHÃO BASCULANTE DE 14 M3, EM VIA URBANA PAVIMENTADA, DMT ATÉ 30 KM (UNIDADE: TXKM). AF_12/2016</t>
  </si>
  <si>
    <t>REGULARIZACAO E COMPACTACAO DE SUBLEITO ARGILOSO. AF_11/2019</t>
  </si>
  <si>
    <t>MEU CPU</t>
  </si>
  <si>
    <t>74221/001</t>
  </si>
  <si>
    <t>ANP - CAP 30/45 JAN/20</t>
  </si>
  <si>
    <t>ANP - RR 2C - JAN/20</t>
  </si>
  <si>
    <t>ANP CM 30 JAN/20</t>
  </si>
  <si>
    <t>74224/001</t>
  </si>
  <si>
    <t>ESPALHAMENTO DE MATERIAL COM TRATOR DE ESTEIRAS. AF_11/2019</t>
  </si>
  <si>
    <r>
      <t>m</t>
    </r>
    <r>
      <rPr>
        <sz val="11"/>
        <color theme="1"/>
        <rFont val="Calibri"/>
        <family val="2"/>
        <scheme val="minor"/>
      </rPr>
      <t>²</t>
    </r>
  </si>
  <si>
    <t>Obs.: Foi considerado a Demolição e Recuperação da Ciclovia, uma vez que, vão passar caminhões pesados sobre ela com grande chance de danificar, deverá o fiscal acompanhar se foi comprometido a ciclovia, para posterior autorização  a empreiteira para execução.</t>
  </si>
  <si>
    <t>TABELA DE REFERÊNCIA: SINAPI JAN/2020,  SEAP JAN/20, ANP JAN/2020</t>
  </si>
  <si>
    <t>COM DESONERAÇÃO</t>
  </si>
  <si>
    <t>SICRO/SINAPI</t>
  </si>
  <si>
    <t>DESCRIÇÃO DO ITEM</t>
  </si>
  <si>
    <t>QUANT.</t>
  </si>
  <si>
    <t>CUSTO UNI</t>
  </si>
  <si>
    <t>S/D</t>
  </si>
  <si>
    <t>88316</t>
  </si>
  <si>
    <t>SERVENTE COM ENCARGOS COMPLEMENTARES</t>
  </si>
  <si>
    <r>
      <t xml:space="preserve">Data da Estimativa de Preços:  </t>
    </r>
    <r>
      <rPr>
        <sz val="20"/>
        <color theme="1"/>
        <rFont val="Arial"/>
        <family val="2"/>
      </rPr>
      <t>15/04/2020</t>
    </r>
  </si>
  <si>
    <t>41721M</t>
  </si>
  <si>
    <t>COMPACTAÇÃO MECANICA A 95% DO PROCTOR NORMAL - PAVIMENTAÇÃO URBANA</t>
  </si>
  <si>
    <t>Unid.: m3</t>
  </si>
  <si>
    <t>Data Base: Janeiro 2020</t>
  </si>
  <si>
    <t>Encargos Sociais: 83,40%</t>
  </si>
  <si>
    <t>5684</t>
  </si>
  <si>
    <t>0,0043478</t>
  </si>
  <si>
    <t>5901</t>
  </si>
  <si>
    <t>CAMINHÃO PIPA 10.000 L TRUCADO, PESO BRUTO TOTAL 23.000 KG, CARGA ÚTIL MÁXIMA 15.935 KG, DISTÂNCIA ENTRE EIXOS 4,8 M, POTÊNCIA 230 CV, INCLUSIVE TANQUE DE AÇO PARA TRANSPORTE DE ÁGUA - CHP DIURNO. AF_06/2014</t>
  </si>
  <si>
    <t>0,0096522</t>
  </si>
  <si>
    <t>5903</t>
  </si>
  <si>
    <t>CAMINHÃO PIPA 10.000 L TRUCADO, PESO BRUTO TOTAL 23.000 KG, CARGA ÚTIL MÁXIMA 15.935 KG, DISTÂNCIA ENTRE EIXOS 4,8 M, POTÊNCIA 230 CV, INCLUSIVE TANQUE DE AÇO PARA TRANSPORTE DE ÁGUA - CHI DIURNO. AF_06/2014</t>
  </si>
  <si>
    <t>0,0033913</t>
  </si>
  <si>
    <t>5932</t>
  </si>
  <si>
    <t>0,0015652</t>
  </si>
  <si>
    <t>5934</t>
  </si>
  <si>
    <t>MOTONIVELADORA POTÊNCIA BÁSICA LÍQUIDA (PRIMEIRA MARCHA) 125 HP, PESO BRUTO 13032 KG, LARGURA DA LÂMINA DE 3,7 M - CHI DIURNO. AF_06/2014</t>
  </si>
  <si>
    <t>0,0027826</t>
  </si>
  <si>
    <t>0,0130435</t>
  </si>
  <si>
    <t>96020</t>
  </si>
  <si>
    <t>TRATOR DE PNEUS COM POTÊNCIA DE 122 CV, TRAÇÃO 4X4, COM GRADE DE DISCOS ACOPLADA - CHP DIURNO. AF_02/2017</t>
  </si>
  <si>
    <t>0,0021739</t>
  </si>
  <si>
    <t>96021</t>
  </si>
  <si>
    <t>TRATOR DE PNEUS COM POTÊNCIA DE 122 CV, TRAÇÃO 4X4, COM GRADE DE DISCOS ACOPLADA - CHI DIURNO. AF_02/2017</t>
  </si>
  <si>
    <t>Composição Retirada do SINAPI Julho / 19</t>
  </si>
  <si>
    <t>Encargos Sociais: 112,85%</t>
  </si>
  <si>
    <t>SEM DESONERAÇÃO</t>
  </si>
  <si>
    <t>0,0086957</t>
  </si>
  <si>
    <t>0,0095652</t>
  </si>
  <si>
    <t>0,0078261</t>
  </si>
  <si>
    <t>0,0029565</t>
  </si>
  <si>
    <t>0,0057391</t>
  </si>
  <si>
    <t>0,0260870</t>
  </si>
  <si>
    <t>0,0033043</t>
  </si>
  <si>
    <t>0,0053913</t>
  </si>
  <si>
    <t xml:space="preserve">Fiz comp Ponte JK Brasilia 2020 </t>
  </si>
  <si>
    <t>120,00 metros linear dos cordões de concreto a demolir (nas laterais da ciclovia)  x volume do meio fio(0,016)</t>
  </si>
  <si>
    <t>120,00 metros linear metros linear dos cordões de concreto a executar (execução nas laterais da ciclovia)</t>
  </si>
  <si>
    <t>120,00 metros linear dos cordões de concreto (nas laterais da ciclovia) x Peso especifico do meio fio(0,039)</t>
  </si>
  <si>
    <t>ASSENTAMENTO DE GUIA (MEIO-FIO) TIPO CORDÃO, EM TRECHO RETO, CONFECCIONADA EM CONCRETO PRÉ-FABRICADO, DIMENSÕES 100X12X7X20 CM (COMPRIMENTO X BASE INFERIOR X BASE SUPERIOR X ALTURA), PARA VIAS URBANAS (USO VIÁRIO) (FORNECIMENTO E INSTALAÇÃO)</t>
  </si>
  <si>
    <t>cod. 72844 x 1,50 peso esp. passar p/ tonelada (DNIT- Manual de Custos de Infraestrutura de Transportes Volume 10 - Conteúdo 11 - Transportes) X DMT Bota Fora</t>
  </si>
  <si>
    <t>DMT BOTA FORA/OBRA= 29,70 Km</t>
  </si>
  <si>
    <t>FOTOS da VISTORIA</t>
  </si>
  <si>
    <t>EXECUÇÃO DE PASSEIO (CALÇADA) OU PISO DE CONCRETO COM CONCRETO MOLDADO IN LOCO, FEITO EM OBRA, ACABAMENTO CONVENCIONAL, ESPESSURA 6 CM, ARMADO. AF_07/2016</t>
  </si>
  <si>
    <t>SINAPI 01/01/2020       SEAP SINAPI JAN/20 e SICRO julho 19 versão 01         ANP JAN 20</t>
  </si>
  <si>
    <t>4011479M</t>
  </si>
  <si>
    <t>FRESAGEM CONTÍNUA DE REVESTIMENTO BETUMINOSO</t>
  </si>
  <si>
    <t>72961M</t>
  </si>
  <si>
    <t>Eu Fiz Estrutural  Anel viário Obs. : Esta CPU é antiga do SINAPI Jul 19</t>
  </si>
  <si>
    <t>Fiz comp Riacho Fundo II Emanuela</t>
  </si>
  <si>
    <t>83659M</t>
  </si>
  <si>
    <t>BOCA DE LOBO EM ALVENARIA TIJOLO MACICO, REVESTIDA C/ ARGAMASSA DE CIMENTO E AREIA 1:3, SOBRE LASTRO DE CONCRETO 10CM E TAMPA DE CONCRETO ARMADO INCLUSIVE GRELHA PADRAO NOVACAP</t>
  </si>
  <si>
    <t>ASSENTAMENTO DE GUIA (MEIO-FIO) TIPO CORDÃO, EM TRECHO RETO, CONFECCIONADA EM CONCRETO PRÉ-FABRICADO, DIMENSÕES
100X12X7X20 CM (COMPRIMENTO X BASE INFERIOR X BASE SUPERIOR X ALTURA), PARA VIAS URBANAS (USO VIÁRIO)(FORNECIMENTO E
INSTALAÇÃO)</t>
  </si>
  <si>
    <t>COMPACTAÇÃO MECANICA A 100% DO PROCTOR NORMAL - PAVIMENTAÇÃO URBANA</t>
  </si>
  <si>
    <t>8-</t>
  </si>
  <si>
    <t>ENSAIOS E ART</t>
  </si>
  <si>
    <t>1 UNID_ART</t>
  </si>
  <si>
    <t>Data Base: JAN 2020</t>
  </si>
  <si>
    <t>ENSAIOS DE REGULARIZACAO DO SUBLEITO</t>
  </si>
  <si>
    <t>M2</t>
  </si>
  <si>
    <t>Unit.</t>
  </si>
  <si>
    <t>Total</t>
  </si>
  <si>
    <t>74022/6</t>
  </si>
  <si>
    <t>ENSAIO DE GRANULOMETRIA POR PENEIRAMENTO - SOLOS</t>
  </si>
  <si>
    <t>74022/8</t>
  </si>
  <si>
    <t>ENSAIO DE LIMITE DE LIQUIDEZ - SOLOS</t>
  </si>
  <si>
    <t>74022/9</t>
  </si>
  <si>
    <t>ENSAIO DE LIMITE DE PLASTICIDADE - SOLOS</t>
  </si>
  <si>
    <t>74022/10</t>
  </si>
  <si>
    <t>ENSAIO DE COMPACTACAO - AMOSTRAS NAO TRABALHADAS - ENERGIA NORMAL - SOLOS</t>
  </si>
  <si>
    <t>Tabela SINAPI Janeiro 2019</t>
  </si>
  <si>
    <t>74022/15</t>
  </si>
  <si>
    <t>ENSAIO DE MASSA ESPECIFICA - IN SITU - METODO BALAO DE BORRACHA - SOLOS</t>
  </si>
  <si>
    <t>74022/19</t>
  </si>
  <si>
    <t>ENSAIO DE INDICE DE SUPORTE CALIFORNIA - AMOSTRAS NAO TRABALHADAS - ENERGIA NORMAL - SOLOS</t>
  </si>
  <si>
    <t>74022/23</t>
  </si>
  <si>
    <t>ENSAIO DE TEOR DE UMIDADE - PROCESSO SPEEDY - SOLOS E AGREGADOS MIUDOS</t>
  </si>
  <si>
    <t>ENSAIOS DE BASE ESTABILIZADA GRANULOMETRICAMENTE</t>
  </si>
  <si>
    <t>M3</t>
  </si>
  <si>
    <t>74022/42</t>
  </si>
  <si>
    <t>ENSAIO DE EQUIVALENTE EM AREIA - SOLOS</t>
  </si>
  <si>
    <t>AUXILIAR DE LABORATÓRIO COM ENCARGOS COMPLEMENTARES</t>
  </si>
  <si>
    <t>TÉCNICO DE LABORATÓRIO COM ENCARGOS COMPLEMENTARES</t>
  </si>
  <si>
    <t>74022/30</t>
  </si>
  <si>
    <t xml:space="preserve"> Unit. </t>
  </si>
  <si>
    <t xml:space="preserve"> Total </t>
  </si>
  <si>
    <t>74022/58</t>
  </si>
  <si>
    <t>ENSAIO DE ABATIMENTO DO TRONCO DE CONE</t>
  </si>
  <si>
    <t>NBR 12655</t>
  </si>
  <si>
    <t>ABRANGENCIA: NACIONAL   DATA REFERENCIA TECNICA:13/02/19 Com Desoneração</t>
  </si>
  <si>
    <t>Obs.: DATA REFERENCIA TECNICA: 01/19 Sem Desoneração</t>
  </si>
  <si>
    <t>Obs.: DATA REFERENCIA TECNICA: 01/19 Com Desoneração</t>
  </si>
  <si>
    <t>Em conformidade com a NBR 12655, um ensaio para cada caminhão betoneira (estimado em 50m3) = Área de Passeios (m2) x Espessura (cm) = Volume (m3), para um ensaio a cada 50 m3.</t>
  </si>
  <si>
    <t>Em conformidade com a NBR 12655, um ensaio para cada caminhão betoneira (estimado em 6m3) = Área de Passeios (m2) x Espessura (cm) = Volume (m3), para um ensaio a cada 6 m3.</t>
  </si>
  <si>
    <t>Área=(60 comp.  x 2 larg.= 120 m2) x 8 cm espessura considerada= 9,60 m3, deverá o fiscal observar a espessura da ciclovia existente e executar semelhante, passeio a ser recuperado</t>
  </si>
  <si>
    <t>ABRANGENCIA: NACIONAL DATA REFERENCIA TECNICA:13/02/19 Sem Desoneração</t>
  </si>
  <si>
    <t>1- SSN 25/20</t>
  </si>
  <si>
    <t>BDI de 18,32% referente ao total parcial da estimativa, exceto os materiais betuminosos que está incluso o BDI</t>
  </si>
  <si>
    <r>
      <rPr>
        <b/>
        <sz val="20"/>
        <rFont val="Arial"/>
        <family val="2"/>
      </rPr>
      <t>Estimativa Nº:</t>
    </r>
    <r>
      <rPr>
        <sz val="20"/>
        <rFont val="Arial"/>
        <family val="2"/>
      </rPr>
      <t xml:space="preserve"> SSN 25/20  SEM DESONERAÇÃO</t>
    </r>
  </si>
</sst>
</file>

<file path=xl/styles.xml><?xml version="1.0" encoding="utf-8"?>
<styleSheet xmlns="http://schemas.openxmlformats.org/spreadsheetml/2006/main">
  <numFmts count="22">
    <numFmt numFmtId="43" formatCode="_-* #,##0.00_-;\-* #,##0.00_-;_-* &quot;-&quot;??_-;_-@_-"/>
    <numFmt numFmtId="164" formatCode="_-&quot;R$&quot;\ * #,##0.00_-;\-&quot;R$&quot;\ * #,##0.00_-;_-&quot;R$&quot;\ * &quot;-&quot;??_-;_-@_-"/>
    <numFmt numFmtId="165" formatCode="_(* #,##0.00_);_(* \(#,##0.00\);_(* &quot;-&quot;??_);_(@_)"/>
    <numFmt numFmtId="166" formatCode="0.000%"/>
    <numFmt numFmtId="167" formatCode="[$R$-416]\ #,##0.00;\-[$R$-416]\ #,##0.00"/>
    <numFmt numFmtId="168" formatCode="&quot;R$ &quot;#,##0.00"/>
    <numFmt numFmtId="169" formatCode="&quot;R$&quot;\ #,##0.00"/>
    <numFmt numFmtId="170" formatCode="_(* #,##0.0000_);_(* \(#,##0.0000\);_(* &quot;-&quot;??_);_(@_)"/>
    <numFmt numFmtId="171" formatCode="#,#00.00\ &quot;(m)&quot;\ &quot;x&quot;"/>
    <numFmt numFmtId="172" formatCode="_(&quot;R$ &quot;* #,##0.00_);_(&quot;R$ &quot;* \(#,##0.00\);_(&quot;R$ &quot;* &quot;-&quot;??_);_(@_)"/>
    <numFmt numFmtId="173" formatCode="#,##0.0000"/>
    <numFmt numFmtId="174" formatCode="_-&quot;R$&quot;\ * #,##0.0000_-;\-&quot;R$&quot;\ * #,##0.0000_-;_-&quot;R$&quot;\ * &quot;-&quot;??_-;_-@_-"/>
    <numFmt numFmtId="175" formatCode="_-&quot;R$&quot;\ * #,##0.0000000_-;\-&quot;R$&quot;\ * #,##0.0000000_-;_-&quot;R$&quot;\ * &quot;-&quot;??_-;_-@_-"/>
    <numFmt numFmtId="176" formatCode="0.0000000000"/>
    <numFmt numFmtId="177" formatCode="_-* #,##0.0000_-;\-* #,##0.0000_-;_-* &quot;-&quot;??_-;_-@_-"/>
    <numFmt numFmtId="178" formatCode="0.0000"/>
    <numFmt numFmtId="179" formatCode="0.0000%"/>
    <numFmt numFmtId="180" formatCode="_-&quot;R$&quot;* #,##0.0000_-;\-&quot;R$&quot;* #,##0.0000_-;_-&quot;R$&quot;* &quot;-&quot;????_-;_-@_-"/>
    <numFmt numFmtId="181" formatCode="&quot;R$&quot;#,##0.00"/>
    <numFmt numFmtId="182" formatCode="&quot;R$&quot;\ #,##0.0000"/>
    <numFmt numFmtId="183" formatCode="_(* #,##0.0000000_);_(* \(#,##0.0000000\);_(* &quot;-&quot;??_);_(@_)"/>
    <numFmt numFmtId="184" formatCode="#,##0.0000000_ ;\-#,##0.0000000\ "/>
  </numFmts>
  <fonts count="75">
    <font>
      <sz val="11"/>
      <color theme="1"/>
      <name val="Calibri"/>
      <family val="2"/>
      <scheme val="minor"/>
    </font>
    <font>
      <b/>
      <sz val="11"/>
      <color theme="1"/>
      <name val="Calibri"/>
      <family val="2"/>
      <scheme val="minor"/>
    </font>
    <font>
      <sz val="11"/>
      <color theme="1"/>
      <name val="Calibri"/>
      <family val="2"/>
      <scheme val="minor"/>
    </font>
    <font>
      <sz val="5"/>
      <name val="Arial"/>
      <family val="2"/>
    </font>
    <font>
      <b/>
      <sz val="14"/>
      <name val="Arial"/>
      <family val="2"/>
    </font>
    <font>
      <b/>
      <sz val="12"/>
      <name val="Arial"/>
      <family val="2"/>
    </font>
    <font>
      <sz val="12"/>
      <name val="Arial"/>
      <family val="2"/>
    </font>
    <font>
      <sz val="10"/>
      <name val="Arial"/>
      <family val="2"/>
    </font>
    <font>
      <b/>
      <sz val="10"/>
      <name val="Arial"/>
      <family val="2"/>
    </font>
    <font>
      <b/>
      <sz val="8"/>
      <name val="Arial"/>
      <family val="2"/>
    </font>
    <font>
      <sz val="12"/>
      <color theme="1"/>
      <name val="Arial"/>
      <family val="2"/>
    </font>
    <font>
      <b/>
      <sz val="12"/>
      <color theme="1"/>
      <name val="Calibri"/>
      <family val="2"/>
      <scheme val="minor"/>
    </font>
    <font>
      <b/>
      <sz val="26"/>
      <color theme="1"/>
      <name val="Calibri"/>
      <family val="2"/>
      <scheme val="minor"/>
    </font>
    <font>
      <sz val="24"/>
      <color theme="1"/>
      <name val="Calibri"/>
      <family val="2"/>
      <scheme val="minor"/>
    </font>
    <font>
      <b/>
      <sz val="12"/>
      <color theme="1"/>
      <name val="Arial"/>
      <family val="2"/>
    </font>
    <font>
      <b/>
      <sz val="14"/>
      <color theme="1"/>
      <name val="Calibri"/>
      <family val="2"/>
      <scheme val="minor"/>
    </font>
    <font>
      <sz val="14"/>
      <color theme="1"/>
      <name val="Calibri"/>
      <family val="2"/>
      <scheme val="minor"/>
    </font>
    <font>
      <b/>
      <sz val="24"/>
      <color theme="1"/>
      <name val="Calibri"/>
      <family val="2"/>
      <scheme val="minor"/>
    </font>
    <font>
      <b/>
      <sz val="22"/>
      <name val="Arial"/>
      <family val="2"/>
    </font>
    <font>
      <sz val="10"/>
      <color theme="1"/>
      <name val="Arial"/>
      <family val="2"/>
    </font>
    <font>
      <b/>
      <sz val="12"/>
      <color indexed="8"/>
      <name val="Calibri"/>
      <family val="2"/>
      <scheme val="minor"/>
    </font>
    <font>
      <sz val="12"/>
      <name val="Times New Roman"/>
      <family val="1"/>
    </font>
    <font>
      <sz val="6"/>
      <name val="Arial"/>
      <family val="2"/>
    </font>
    <font>
      <sz val="10"/>
      <color rgb="FFC00000"/>
      <name val="Arial"/>
      <family val="2"/>
    </font>
    <font>
      <sz val="8"/>
      <name val="Arial"/>
      <family val="2"/>
    </font>
    <font>
      <b/>
      <sz val="9"/>
      <name val="Arial"/>
      <family val="2"/>
    </font>
    <font>
      <sz val="9"/>
      <name val="Arial"/>
      <family val="2"/>
    </font>
    <font>
      <sz val="9"/>
      <color rgb="FFFF0000"/>
      <name val="Arial"/>
      <family val="2"/>
    </font>
    <font>
      <sz val="10"/>
      <color rgb="FFFF0000"/>
      <name val="Arial"/>
      <family val="2"/>
    </font>
    <font>
      <sz val="10"/>
      <color theme="0"/>
      <name val="Arial"/>
      <family val="2"/>
    </font>
    <font>
      <sz val="11"/>
      <color theme="0"/>
      <name val="Calibri"/>
      <family val="2"/>
      <scheme val="minor"/>
    </font>
    <font>
      <sz val="11"/>
      <name val="Calibri"/>
      <family val="2"/>
      <scheme val="minor"/>
    </font>
    <font>
      <sz val="20"/>
      <name val="Arial"/>
      <family val="2"/>
    </font>
    <font>
      <b/>
      <sz val="20"/>
      <name val="Arial"/>
      <family val="2"/>
    </font>
    <font>
      <b/>
      <sz val="20"/>
      <color theme="1"/>
      <name val="Arial"/>
      <family val="2"/>
    </font>
    <font>
      <sz val="20"/>
      <color theme="1"/>
      <name val="Arial"/>
      <family val="2"/>
    </font>
    <font>
      <b/>
      <sz val="24"/>
      <name val="Calibri"/>
      <family val="2"/>
      <scheme val="minor"/>
    </font>
    <font>
      <sz val="11"/>
      <color rgb="FFFFFF00"/>
      <name val="Calibri"/>
      <family val="2"/>
      <scheme val="minor"/>
    </font>
    <font>
      <sz val="10"/>
      <color rgb="FFFFFF00"/>
      <name val="Arial"/>
      <family val="2"/>
    </font>
    <font>
      <sz val="11"/>
      <color rgb="FFFF0000"/>
      <name val="Calibri"/>
      <family val="2"/>
      <scheme val="minor"/>
    </font>
    <font>
      <sz val="11"/>
      <color rgb="FF0070C0"/>
      <name val="Calibri"/>
      <family val="2"/>
      <scheme val="minor"/>
    </font>
    <font>
      <sz val="10"/>
      <name val="Calibri"/>
      <family val="2"/>
      <scheme val="minor"/>
    </font>
    <font>
      <b/>
      <sz val="12"/>
      <color theme="1"/>
      <name val="Times New Roman"/>
      <family val="1"/>
    </font>
    <font>
      <sz val="12"/>
      <color theme="1"/>
      <name val="Times New Roman"/>
      <family val="1"/>
    </font>
    <font>
      <sz val="12"/>
      <color theme="1"/>
      <name val="Calibri"/>
      <family val="2"/>
      <scheme val="minor"/>
    </font>
    <font>
      <sz val="18"/>
      <color theme="1"/>
      <name val="Calibri"/>
      <family val="2"/>
      <scheme val="minor"/>
    </font>
    <font>
      <b/>
      <sz val="14"/>
      <color theme="1"/>
      <name val="Times New Roman"/>
      <family val="1"/>
    </font>
    <font>
      <sz val="13"/>
      <color theme="1"/>
      <name val="Calibri"/>
      <family val="2"/>
      <scheme val="minor"/>
    </font>
    <font>
      <sz val="18"/>
      <name val="Arial"/>
      <family val="2"/>
    </font>
    <font>
      <sz val="11"/>
      <name val="Arial"/>
      <family val="2"/>
    </font>
    <font>
      <b/>
      <sz val="11"/>
      <name val="Calibri"/>
      <family val="2"/>
      <scheme val="minor"/>
    </font>
    <font>
      <sz val="16"/>
      <color theme="1"/>
      <name val="Calibri"/>
      <family val="2"/>
      <scheme val="minor"/>
    </font>
    <font>
      <b/>
      <sz val="10"/>
      <color theme="1"/>
      <name val="Arial"/>
      <family val="2"/>
    </font>
    <font>
      <sz val="10"/>
      <color rgb="FF000000"/>
      <name val="Times New Roman"/>
      <family val="1"/>
    </font>
    <font>
      <b/>
      <sz val="10"/>
      <color theme="1"/>
      <name val="Times New Roman"/>
      <family val="1"/>
    </font>
    <font>
      <b/>
      <sz val="10"/>
      <color theme="1"/>
      <name val="Calibri"/>
      <family val="2"/>
      <scheme val="minor"/>
    </font>
    <font>
      <b/>
      <sz val="10"/>
      <color rgb="FF000000"/>
      <name val="Calibri"/>
      <family val="2"/>
      <scheme val="minor"/>
    </font>
    <font>
      <sz val="10"/>
      <color rgb="FF000000"/>
      <name val="Calibri"/>
      <family val="2"/>
      <scheme val="minor"/>
    </font>
    <font>
      <sz val="10"/>
      <color theme="1"/>
      <name val="Calibri"/>
      <family val="2"/>
      <scheme val="minor"/>
    </font>
    <font>
      <b/>
      <sz val="16"/>
      <name val="Arial"/>
      <family val="2"/>
    </font>
    <font>
      <sz val="11"/>
      <color theme="1"/>
      <name val="Calibri"/>
      <family val="2"/>
    </font>
    <font>
      <sz val="14"/>
      <name val="Arial"/>
      <family val="2"/>
    </font>
    <font>
      <b/>
      <sz val="11"/>
      <name val="Arial"/>
      <family val="2"/>
    </font>
    <font>
      <vertAlign val="superscript"/>
      <sz val="11"/>
      <name val="Calibri"/>
      <family val="2"/>
      <scheme val="minor"/>
    </font>
    <font>
      <sz val="8"/>
      <color theme="1"/>
      <name val="Calibri"/>
      <family val="2"/>
      <scheme val="minor"/>
    </font>
    <font>
      <b/>
      <sz val="20"/>
      <color theme="1"/>
      <name val="Calibri"/>
      <family val="2"/>
      <scheme val="minor"/>
    </font>
    <font>
      <sz val="11"/>
      <color theme="1"/>
      <name val="Arial"/>
      <family val="2"/>
    </font>
    <font>
      <b/>
      <sz val="14"/>
      <color rgb="FF000000"/>
      <name val="Arial"/>
      <family val="2"/>
    </font>
    <font>
      <sz val="11"/>
      <color rgb="FF000000"/>
      <name val="Calibri"/>
      <family val="2"/>
    </font>
    <font>
      <sz val="11"/>
      <color indexed="8"/>
      <name val="Calibri"/>
      <family val="2"/>
      <scheme val="minor"/>
    </font>
    <font>
      <b/>
      <sz val="8"/>
      <color theme="1"/>
      <name val="Calibri"/>
      <family val="2"/>
      <scheme val="minor"/>
    </font>
    <font>
      <sz val="8"/>
      <color indexed="8"/>
      <name val="Courier"/>
      <family val="3"/>
    </font>
    <font>
      <sz val="8"/>
      <color rgb="FF000000"/>
      <name val="Courier"/>
      <family val="3"/>
    </font>
    <font>
      <b/>
      <sz val="8"/>
      <color rgb="FF000000"/>
      <name val="Courier"/>
      <family val="3"/>
    </font>
    <font>
      <b/>
      <sz val="8"/>
      <color indexed="8"/>
      <name val="Courier"/>
      <family val="3"/>
    </font>
  </fonts>
  <fills count="19">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indexed="9"/>
        <bgColor indexed="64"/>
      </patternFill>
    </fill>
    <fill>
      <patternFill patternType="solid">
        <fgColor theme="3" tint="0.79998168889431442"/>
        <bgColor indexed="64"/>
      </patternFill>
    </fill>
    <fill>
      <patternFill patternType="solid">
        <fgColor rgb="FFFFFFCC"/>
        <bgColor indexed="64"/>
      </patternFill>
    </fill>
    <fill>
      <patternFill patternType="solid">
        <fgColor rgb="FFFF0000"/>
        <bgColor indexed="64"/>
      </patternFill>
    </fill>
    <fill>
      <patternFill patternType="solid">
        <fgColor rgb="FFFFC000"/>
        <bgColor indexed="64"/>
      </patternFill>
    </fill>
    <fill>
      <patternFill patternType="solid">
        <fgColor theme="0" tint="-0.249977111117893"/>
        <bgColor indexed="64"/>
      </patternFill>
    </fill>
    <fill>
      <patternFill patternType="solid">
        <fgColor indexed="9"/>
        <bgColor indexed="8"/>
      </patternFill>
    </fill>
    <fill>
      <patternFill patternType="solid">
        <fgColor theme="9" tint="-0.249977111117893"/>
        <bgColor rgb="FF000000"/>
      </patternFill>
    </fill>
    <fill>
      <patternFill patternType="solid">
        <fgColor theme="9" tint="-0.249977111117893"/>
        <bgColor indexed="8"/>
      </patternFill>
    </fill>
    <fill>
      <patternFill patternType="solid">
        <fgColor rgb="FFFFFFFF"/>
        <bgColor rgb="FF000000"/>
      </patternFill>
    </fill>
    <fill>
      <patternFill patternType="solid">
        <fgColor theme="0" tint="-0.249977111117893"/>
        <bgColor indexed="8"/>
      </patternFill>
    </fill>
    <fill>
      <patternFill patternType="solid">
        <fgColor rgb="FFFFFF00"/>
        <bgColor indexed="8"/>
      </patternFill>
    </fill>
  </fills>
  <borders count="6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s>
  <cellStyleXfs count="19">
    <xf numFmtId="0" fontId="0" fillId="0" borderId="0"/>
    <xf numFmtId="164" fontId="2" fillId="0" borderId="0" applyFont="0" applyFill="0" applyBorder="0" applyAlignment="0" applyProtection="0"/>
    <xf numFmtId="43" fontId="2" fillId="0" borderId="0" applyFont="0" applyFill="0" applyBorder="0" applyAlignment="0" applyProtection="0"/>
    <xf numFmtId="0" fontId="7" fillId="0" borderId="0"/>
    <xf numFmtId="9" fontId="2" fillId="0" borderId="0" applyFont="0" applyFill="0" applyBorder="0" applyAlignment="0" applyProtection="0"/>
    <xf numFmtId="0" fontId="21" fillId="0" borderId="0"/>
    <xf numFmtId="0" fontId="7" fillId="0" borderId="0"/>
    <xf numFmtId="0" fontId="7" fillId="0" borderId="0"/>
    <xf numFmtId="0" fontId="7" fillId="0" borderId="0"/>
    <xf numFmtId="165"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65" fontId="7" fillId="0" borderId="0" applyFont="0" applyFill="0" applyBorder="0" applyAlignment="0" applyProtection="0"/>
    <xf numFmtId="0" fontId="7" fillId="0" borderId="0"/>
    <xf numFmtId="165" fontId="7" fillId="0" borderId="0" applyFont="0" applyFill="0" applyBorder="0" applyAlignment="0" applyProtection="0"/>
    <xf numFmtId="172" fontId="7" fillId="0" borderId="0" applyFont="0" applyFill="0" applyBorder="0" applyAlignment="0" applyProtection="0"/>
    <xf numFmtId="0" fontId="53" fillId="0" borderId="0"/>
    <xf numFmtId="43" fontId="53" fillId="0" borderId="0" applyFont="0" applyFill="0" applyBorder="0" applyAlignment="0" applyProtection="0"/>
    <xf numFmtId="0" fontId="68" fillId="0" borderId="0"/>
  </cellStyleXfs>
  <cellXfs count="809">
    <xf numFmtId="0" fontId="0" fillId="0" borderId="0" xfId="0"/>
    <xf numFmtId="165" fontId="3" fillId="0" borderId="0" xfId="2" applyNumberFormat="1" applyFont="1" applyFill="1" applyBorder="1" applyAlignment="1">
      <alignment vertical="center"/>
    </xf>
    <xf numFmtId="0" fontId="0" fillId="0" borderId="0" xfId="0" applyAlignment="1">
      <alignment vertical="center"/>
    </xf>
    <xf numFmtId="165" fontId="2" fillId="0" borderId="0" xfId="2" applyNumberFormat="1" applyFont="1" applyAlignment="1">
      <alignment vertical="center"/>
    </xf>
    <xf numFmtId="43" fontId="0" fillId="0" borderId="0" xfId="2" applyFont="1" applyAlignment="1">
      <alignment vertical="center"/>
    </xf>
    <xf numFmtId="0" fontId="0" fillId="0" borderId="0" xfId="0" applyFill="1" applyAlignment="1">
      <alignment vertical="center"/>
    </xf>
    <xf numFmtId="0" fontId="0" fillId="0" borderId="0" xfId="0" applyBorder="1" applyAlignment="1">
      <alignment vertical="center"/>
    </xf>
    <xf numFmtId="0" fontId="3" fillId="0" borderId="0" xfId="0" applyFont="1" applyFill="1" applyBorder="1" applyAlignment="1">
      <alignment vertical="center"/>
    </xf>
    <xf numFmtId="43" fontId="3" fillId="0" borderId="0" xfId="2" applyFont="1" applyBorder="1" applyAlignment="1">
      <alignment vertical="center"/>
    </xf>
    <xf numFmtId="0" fontId="0" fillId="0" borderId="0" xfId="0" applyFill="1" applyBorder="1" applyAlignment="1">
      <alignment vertical="center"/>
    </xf>
    <xf numFmtId="165" fontId="2" fillId="0" borderId="0" xfId="2" applyNumberFormat="1" applyFont="1" applyBorder="1" applyAlignment="1">
      <alignment vertical="center"/>
    </xf>
    <xf numFmtId="43" fontId="0" fillId="0" borderId="0" xfId="2" applyFont="1" applyBorder="1" applyAlignment="1">
      <alignment vertical="center"/>
    </xf>
    <xf numFmtId="0" fontId="0" fillId="0" borderId="0" xfId="0" applyAlignment="1">
      <alignment horizontal="left" vertical="center"/>
    </xf>
    <xf numFmtId="0" fontId="8" fillId="0" borderId="24" xfId="0" applyFont="1" applyFill="1" applyBorder="1" applyAlignment="1">
      <alignment horizontal="center" vertical="center"/>
    </xf>
    <xf numFmtId="0" fontId="8" fillId="0" borderId="5" xfId="0" applyFont="1" applyFill="1" applyBorder="1" applyAlignment="1">
      <alignment horizontal="center" vertical="center" wrapText="1"/>
    </xf>
    <xf numFmtId="0" fontId="7" fillId="0" borderId="20" xfId="0" applyFont="1" applyFill="1" applyBorder="1" applyAlignment="1">
      <alignment horizontal="center" vertical="center"/>
    </xf>
    <xf numFmtId="10"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8" fillId="0" borderId="21" xfId="0" applyFont="1" applyFill="1" applyBorder="1" applyAlignment="1">
      <alignment horizontal="center" vertical="center"/>
    </xf>
    <xf numFmtId="9" fontId="8" fillId="0" borderId="22" xfId="4" applyFont="1" applyFill="1" applyBorder="1" applyAlignment="1">
      <alignment horizontal="center" vertical="center"/>
    </xf>
    <xf numFmtId="0" fontId="8" fillId="0" borderId="22" xfId="0" applyFont="1" applyFill="1" applyBorder="1" applyAlignment="1">
      <alignment horizontal="center" vertical="center"/>
    </xf>
    <xf numFmtId="0" fontId="10" fillId="0" borderId="0" xfId="0" applyFont="1"/>
    <xf numFmtId="0" fontId="0" fillId="0" borderId="9" xfId="0" applyBorder="1" applyAlignment="1">
      <alignment vertical="center"/>
    </xf>
    <xf numFmtId="164" fontId="0" fillId="0" borderId="0" xfId="0" applyNumberFormat="1" applyAlignment="1">
      <alignment vertical="center"/>
    </xf>
    <xf numFmtId="0" fontId="3" fillId="0" borderId="0" xfId="0" applyFont="1" applyBorder="1" applyAlignment="1">
      <alignment vertical="center"/>
    </xf>
    <xf numFmtId="0" fontId="3" fillId="0" borderId="0" xfId="0" applyFont="1" applyBorder="1" applyAlignment="1">
      <alignment vertical="center" wrapText="1"/>
    </xf>
    <xf numFmtId="165" fontId="2" fillId="0" borderId="0" xfId="2" applyNumberFormat="1" applyFont="1" applyFill="1" applyAlignment="1">
      <alignment vertical="center"/>
    </xf>
    <xf numFmtId="43" fontId="0" fillId="0" borderId="17" xfId="2" applyFont="1" applyBorder="1" applyAlignment="1">
      <alignment vertical="center"/>
    </xf>
    <xf numFmtId="10" fontId="0" fillId="0" borderId="3" xfId="0" applyNumberFormat="1" applyBorder="1" applyAlignment="1">
      <alignment vertical="center"/>
    </xf>
    <xf numFmtId="0" fontId="0" fillId="0" borderId="8" xfId="0" applyBorder="1" applyAlignment="1">
      <alignment horizontal="center" vertical="center"/>
    </xf>
    <xf numFmtId="0" fontId="0" fillId="0" borderId="26" xfId="0" applyBorder="1" applyAlignment="1">
      <alignment horizontal="center" vertical="center"/>
    </xf>
    <xf numFmtId="0" fontId="0" fillId="0" borderId="0" xfId="0" applyAlignment="1">
      <alignment horizontal="center" vertical="center"/>
    </xf>
    <xf numFmtId="0" fontId="0" fillId="0" borderId="0" xfId="0" applyBorder="1" applyAlignment="1">
      <alignment horizontal="left" vertical="center" wrapText="1"/>
    </xf>
    <xf numFmtId="0" fontId="0" fillId="0" borderId="0" xfId="0" applyFill="1" applyBorder="1" applyAlignment="1">
      <alignment horizontal="left" vertical="center" wrapText="1"/>
    </xf>
    <xf numFmtId="165" fontId="2" fillId="0" borderId="0" xfId="2" applyNumberFormat="1" applyFont="1" applyFill="1" applyBorder="1" applyAlignment="1">
      <alignment horizontal="left" vertical="center"/>
    </xf>
    <xf numFmtId="43" fontId="0" fillId="0" borderId="0" xfId="2" applyFont="1" applyBorder="1" applyAlignment="1">
      <alignment horizontal="left" vertical="center" wrapText="1"/>
    </xf>
    <xf numFmtId="165" fontId="2" fillId="0" borderId="0" xfId="2" applyNumberFormat="1" applyFont="1" applyFill="1" applyBorder="1" applyAlignment="1">
      <alignment horizontal="left" vertical="center" wrapText="1"/>
    </xf>
    <xf numFmtId="10" fontId="0" fillId="0" borderId="0" xfId="0" applyNumberFormat="1" applyBorder="1" applyAlignment="1">
      <alignment vertical="center"/>
    </xf>
    <xf numFmtId="0" fontId="0" fillId="3" borderId="0" xfId="0" applyFill="1"/>
    <xf numFmtId="0" fontId="0" fillId="3" borderId="0" xfId="0" applyFill="1" applyAlignment="1">
      <alignment horizontal="left" vertical="center" wrapText="1"/>
    </xf>
    <xf numFmtId="0" fontId="0" fillId="3" borderId="0" xfId="0" applyFill="1" applyAlignment="1">
      <alignment horizontal="center" vertical="center" wrapText="1"/>
    </xf>
    <xf numFmtId="0" fontId="0" fillId="3" borderId="0" xfId="0" applyFill="1" applyAlignment="1">
      <alignment horizontal="center" vertical="center"/>
    </xf>
    <xf numFmtId="0" fontId="0" fillId="3" borderId="0" xfId="0" applyFill="1" applyAlignment="1">
      <alignment vertical="center" wrapText="1"/>
    </xf>
    <xf numFmtId="0" fontId="5" fillId="3" borderId="0" xfId="0" applyFont="1" applyFill="1" applyBorder="1" applyAlignment="1"/>
    <xf numFmtId="0" fontId="0" fillId="3" borderId="0" xfId="0" applyFill="1" applyAlignment="1">
      <alignment wrapText="1"/>
    </xf>
    <xf numFmtId="0" fontId="0" fillId="3" borderId="0" xfId="0" applyFill="1" applyBorder="1" applyAlignment="1">
      <alignment horizontal="center" vertical="center" wrapText="1"/>
    </xf>
    <xf numFmtId="0" fontId="0" fillId="0" borderId="0" xfId="0" applyAlignment="1">
      <alignment wrapText="1"/>
    </xf>
    <xf numFmtId="0" fontId="13" fillId="3" borderId="0" xfId="0" applyFont="1" applyFill="1" applyAlignment="1">
      <alignment vertical="center" wrapText="1"/>
    </xf>
    <xf numFmtId="0" fontId="0" fillId="3" borderId="0" xfId="0" applyFill="1" applyBorder="1" applyAlignment="1">
      <alignment vertical="center" wrapText="1"/>
    </xf>
    <xf numFmtId="164" fontId="0" fillId="3" borderId="0" xfId="1" applyFont="1" applyFill="1" applyAlignment="1">
      <alignment vertical="center" wrapText="1"/>
    </xf>
    <xf numFmtId="0" fontId="16" fillId="3" borderId="0" xfId="0" applyFont="1" applyFill="1" applyBorder="1" applyAlignment="1">
      <alignment horizontal="center" vertical="center" wrapText="1"/>
    </xf>
    <xf numFmtId="0" fontId="16" fillId="3" borderId="0" xfId="0" applyFont="1" applyFill="1" applyAlignment="1">
      <alignment horizontal="center" vertical="center"/>
    </xf>
    <xf numFmtId="0" fontId="16" fillId="3" borderId="0" xfId="0" applyFont="1" applyFill="1" applyAlignment="1">
      <alignment horizontal="left" vertical="center" wrapText="1"/>
    </xf>
    <xf numFmtId="0" fontId="16" fillId="3" borderId="1" xfId="0" applyFont="1" applyFill="1" applyBorder="1" applyAlignment="1">
      <alignment horizontal="center" vertical="center"/>
    </xf>
    <xf numFmtId="0" fontId="16" fillId="3" borderId="1" xfId="0" applyFont="1" applyFill="1" applyBorder="1" applyAlignment="1">
      <alignment horizontal="left" vertical="center" wrapText="1"/>
    </xf>
    <xf numFmtId="0" fontId="16" fillId="3" borderId="1" xfId="0" applyFont="1" applyFill="1" applyBorder="1" applyAlignment="1"/>
    <xf numFmtId="0" fontId="16" fillId="3" borderId="1" xfId="0" applyFont="1" applyFill="1" applyBorder="1" applyAlignment="1">
      <alignment vertical="center" wrapText="1"/>
    </xf>
    <xf numFmtId="0" fontId="16" fillId="3" borderId="0" xfId="0" applyFont="1" applyFill="1"/>
    <xf numFmtId="0" fontId="16" fillId="3" borderId="0" xfId="0" applyFont="1" applyFill="1" applyAlignment="1">
      <alignment horizontal="center" vertical="center" wrapText="1"/>
    </xf>
    <xf numFmtId="0" fontId="7" fillId="0" borderId="0" xfId="0" applyFont="1" applyProtection="1">
      <protection hidden="1"/>
    </xf>
    <xf numFmtId="0" fontId="23" fillId="0" borderId="0" xfId="0" applyFont="1" applyProtection="1">
      <protection hidden="1"/>
    </xf>
    <xf numFmtId="165" fontId="7" fillId="0" borderId="1" xfId="2" applyNumberFormat="1" applyFont="1" applyBorder="1" applyAlignment="1" applyProtection="1">
      <alignment vertical="center"/>
      <protection hidden="1"/>
    </xf>
    <xf numFmtId="10" fontId="7" fillId="0" borderId="1" xfId="0" applyNumberFormat="1" applyFont="1" applyBorder="1" applyProtection="1">
      <protection hidden="1"/>
    </xf>
    <xf numFmtId="0" fontId="7" fillId="0" borderId="0" xfId="0" applyFont="1" applyBorder="1" applyProtection="1">
      <protection hidden="1"/>
    </xf>
    <xf numFmtId="0" fontId="24" fillId="0" borderId="0" xfId="0" applyFont="1" applyAlignment="1" applyProtection="1">
      <alignment wrapText="1"/>
      <protection hidden="1"/>
    </xf>
    <xf numFmtId="169" fontId="7" fillId="0" borderId="0" xfId="0" applyNumberFormat="1" applyFont="1" applyBorder="1" applyProtection="1">
      <protection hidden="1"/>
    </xf>
    <xf numFmtId="0" fontId="7" fillId="0" borderId="0" xfId="0" applyFont="1" applyAlignment="1" applyProtection="1">
      <alignment wrapText="1"/>
      <protection hidden="1"/>
    </xf>
    <xf numFmtId="0" fontId="7" fillId="0" borderId="1" xfId="0" applyFont="1" applyBorder="1" applyAlignment="1" applyProtection="1">
      <protection hidden="1"/>
    </xf>
    <xf numFmtId="0" fontId="6" fillId="0" borderId="0" xfId="0" applyFont="1" applyFill="1" applyBorder="1" applyAlignment="1" applyProtection="1">
      <alignment horizontal="center" vertical="center"/>
      <protection hidden="1"/>
    </xf>
    <xf numFmtId="165" fontId="7" fillId="0" borderId="0" xfId="2" applyNumberFormat="1" applyFont="1" applyBorder="1" applyAlignment="1" applyProtection="1">
      <alignment vertical="center"/>
      <protection hidden="1"/>
    </xf>
    <xf numFmtId="0" fontId="7" fillId="0" borderId="0" xfId="0" applyFont="1" applyBorder="1" applyAlignment="1" applyProtection="1">
      <alignment vertical="center"/>
      <protection hidden="1"/>
    </xf>
    <xf numFmtId="0" fontId="23" fillId="0" borderId="0" xfId="0" applyFont="1" applyBorder="1" applyAlignment="1" applyProtection="1">
      <alignment vertical="center"/>
      <protection hidden="1"/>
    </xf>
    <xf numFmtId="0" fontId="0" fillId="0" borderId="0" xfId="0" applyBorder="1" applyAlignment="1" applyProtection="1">
      <alignment vertical="center"/>
      <protection hidden="1"/>
    </xf>
    <xf numFmtId="165" fontId="8" fillId="3" borderId="0" xfId="2" applyNumberFormat="1" applyFont="1" applyFill="1" applyBorder="1" applyAlignment="1" applyProtection="1">
      <alignment horizontal="right" vertical="center"/>
      <protection hidden="1"/>
    </xf>
    <xf numFmtId="0" fontId="25" fillId="3" borderId="40" xfId="0" applyFont="1" applyFill="1" applyBorder="1" applyAlignment="1" applyProtection="1">
      <alignment horizontal="center"/>
      <protection hidden="1"/>
    </xf>
    <xf numFmtId="0" fontId="25" fillId="0" borderId="0" xfId="0" applyFont="1" applyFill="1" applyBorder="1" applyAlignment="1" applyProtection="1">
      <alignment horizontal="center"/>
      <protection hidden="1"/>
    </xf>
    <xf numFmtId="165" fontId="7" fillId="3" borderId="0" xfId="0" applyNumberFormat="1" applyFont="1" applyFill="1" applyBorder="1" applyProtection="1">
      <protection hidden="1"/>
    </xf>
    <xf numFmtId="0" fontId="0" fillId="0" borderId="0" xfId="0" applyProtection="1">
      <protection hidden="1"/>
    </xf>
    <xf numFmtId="0" fontId="25" fillId="3" borderId="43" xfId="0" applyFont="1" applyFill="1" applyBorder="1" applyAlignment="1" applyProtection="1">
      <alignment horizontal="center"/>
      <protection hidden="1"/>
    </xf>
    <xf numFmtId="0" fontId="25" fillId="3" borderId="44" xfId="0" applyFont="1" applyFill="1" applyBorder="1" applyAlignment="1" applyProtection="1">
      <alignment horizontal="center"/>
      <protection hidden="1"/>
    </xf>
    <xf numFmtId="0" fontId="25" fillId="3" borderId="45" xfId="0" applyFont="1" applyFill="1" applyBorder="1" applyAlignment="1" applyProtection="1">
      <alignment horizontal="center"/>
      <protection hidden="1"/>
    </xf>
    <xf numFmtId="0" fontId="25" fillId="0" borderId="0" xfId="0" applyFont="1" applyFill="1" applyBorder="1" applyProtection="1">
      <protection hidden="1"/>
    </xf>
    <xf numFmtId="165" fontId="26" fillId="3" borderId="0" xfId="2" applyNumberFormat="1" applyFont="1" applyFill="1" applyBorder="1" applyProtection="1">
      <protection hidden="1"/>
    </xf>
    <xf numFmtId="10" fontId="26" fillId="3" borderId="47" xfId="4" applyNumberFormat="1" applyFont="1" applyFill="1" applyBorder="1" applyProtection="1">
      <protection hidden="1"/>
    </xf>
    <xf numFmtId="165" fontId="26" fillId="3" borderId="48" xfId="2" applyNumberFormat="1" applyFont="1" applyFill="1" applyBorder="1" applyProtection="1">
      <protection hidden="1"/>
    </xf>
    <xf numFmtId="10" fontId="27" fillId="0" borderId="0" xfId="4" applyNumberFormat="1" applyFont="1" applyFill="1" applyBorder="1" applyProtection="1">
      <protection hidden="1"/>
    </xf>
    <xf numFmtId="165" fontId="28" fillId="3" borderId="0" xfId="0" applyNumberFormat="1" applyFont="1" applyFill="1" applyBorder="1" applyProtection="1">
      <protection hidden="1"/>
    </xf>
    <xf numFmtId="0" fontId="7" fillId="0" borderId="1" xfId="0" applyFont="1" applyBorder="1" applyProtection="1">
      <protection hidden="1"/>
    </xf>
    <xf numFmtId="165" fontId="26" fillId="3" borderId="45" xfId="2" applyNumberFormat="1" applyFont="1" applyFill="1" applyBorder="1" applyProtection="1">
      <protection hidden="1"/>
    </xf>
    <xf numFmtId="165" fontId="26" fillId="3" borderId="23" xfId="2" applyNumberFormat="1" applyFont="1" applyFill="1" applyBorder="1" applyProtection="1">
      <protection hidden="1"/>
    </xf>
    <xf numFmtId="169" fontId="26" fillId="4" borderId="2" xfId="2" applyNumberFormat="1" applyFont="1" applyFill="1" applyBorder="1" applyProtection="1">
      <protection hidden="1"/>
    </xf>
    <xf numFmtId="10" fontId="26" fillId="3" borderId="13" xfId="4" applyNumberFormat="1" applyFont="1" applyFill="1" applyBorder="1" applyProtection="1">
      <protection hidden="1"/>
    </xf>
    <xf numFmtId="165" fontId="26" fillId="3" borderId="43" xfId="2" applyNumberFormat="1" applyFont="1" applyFill="1" applyBorder="1" applyProtection="1">
      <protection hidden="1"/>
    </xf>
    <xf numFmtId="165" fontId="27" fillId="0" borderId="0" xfId="2" applyNumberFormat="1" applyFont="1" applyFill="1" applyBorder="1" applyProtection="1">
      <protection hidden="1"/>
    </xf>
    <xf numFmtId="165" fontId="27" fillId="3" borderId="0" xfId="2" applyNumberFormat="1" applyFont="1" applyFill="1" applyBorder="1" applyProtection="1">
      <protection hidden="1"/>
    </xf>
    <xf numFmtId="10" fontId="26" fillId="0" borderId="0" xfId="4" applyNumberFormat="1" applyFont="1" applyFill="1" applyBorder="1" applyProtection="1">
      <protection hidden="1"/>
    </xf>
    <xf numFmtId="0" fontId="7" fillId="3" borderId="0" xfId="0" applyFont="1" applyFill="1" applyProtection="1">
      <protection hidden="1"/>
    </xf>
    <xf numFmtId="0" fontId="29" fillId="3" borderId="0" xfId="0" applyFont="1" applyFill="1" applyProtection="1">
      <protection hidden="1"/>
    </xf>
    <xf numFmtId="0" fontId="30" fillId="3" borderId="0" xfId="0" applyFont="1" applyFill="1" applyProtection="1">
      <protection hidden="1"/>
    </xf>
    <xf numFmtId="165" fontId="26" fillId="0" borderId="0" xfId="2" applyNumberFormat="1" applyFont="1" applyFill="1" applyBorder="1" applyProtection="1">
      <protection hidden="1"/>
    </xf>
    <xf numFmtId="0" fontId="29" fillId="3" borderId="0" xfId="0" applyFont="1" applyFill="1" applyAlignment="1" applyProtection="1">
      <protection hidden="1"/>
    </xf>
    <xf numFmtId="0" fontId="29" fillId="3" borderId="0" xfId="0" applyFont="1" applyFill="1" applyAlignment="1" applyProtection="1">
      <alignment horizontal="right"/>
      <protection hidden="1"/>
    </xf>
    <xf numFmtId="10" fontId="26" fillId="3" borderId="44" xfId="4" applyNumberFormat="1" applyFont="1" applyFill="1" applyBorder="1" applyProtection="1">
      <protection hidden="1"/>
    </xf>
    <xf numFmtId="165" fontId="7" fillId="0" borderId="0" xfId="0" applyNumberFormat="1" applyFont="1" applyBorder="1" applyProtection="1">
      <protection hidden="1"/>
    </xf>
    <xf numFmtId="0" fontId="0" fillId="0" borderId="0" xfId="0" applyBorder="1" applyProtection="1">
      <protection hidden="1"/>
    </xf>
    <xf numFmtId="165" fontId="25" fillId="0" borderId="0" xfId="2" applyNumberFormat="1" applyFont="1" applyBorder="1" applyProtection="1">
      <protection hidden="1"/>
    </xf>
    <xf numFmtId="10" fontId="25" fillId="0" borderId="0" xfId="4" applyNumberFormat="1" applyFont="1" applyBorder="1" applyProtection="1">
      <protection hidden="1"/>
    </xf>
    <xf numFmtId="165" fontId="25" fillId="0" borderId="0" xfId="4" applyNumberFormat="1" applyFont="1" applyFill="1" applyBorder="1" applyProtection="1">
      <protection hidden="1"/>
    </xf>
    <xf numFmtId="0" fontId="19" fillId="0" borderId="0" xfId="0" applyFont="1" applyProtection="1">
      <protection hidden="1"/>
    </xf>
    <xf numFmtId="0" fontId="7" fillId="0" borderId="0" xfId="0" applyFont="1" applyBorder="1" applyAlignment="1" applyProtection="1">
      <alignment horizontal="centerContinuous" vertical="top" wrapText="1"/>
      <protection hidden="1"/>
    </xf>
    <xf numFmtId="0" fontId="19" fillId="0" borderId="0" xfId="0" applyFont="1" applyAlignment="1" applyProtection="1">
      <alignment horizontal="centerContinuous"/>
      <protection hidden="1"/>
    </xf>
    <xf numFmtId="0" fontId="0" fillId="0" borderId="0" xfId="0" applyFill="1" applyBorder="1" applyProtection="1">
      <protection hidden="1"/>
    </xf>
    <xf numFmtId="165" fontId="0" fillId="0" borderId="0" xfId="0" applyNumberFormat="1" applyBorder="1" applyProtection="1">
      <protection hidden="1"/>
    </xf>
    <xf numFmtId="0" fontId="31" fillId="0" borderId="0" xfId="0" applyFont="1" applyProtection="1">
      <protection hidden="1"/>
    </xf>
    <xf numFmtId="165" fontId="2" fillId="0" borderId="0" xfId="2" applyNumberFormat="1" applyFont="1" applyFill="1" applyBorder="1" applyAlignment="1">
      <alignment vertical="center"/>
    </xf>
    <xf numFmtId="165" fontId="0" fillId="0" borderId="0" xfId="0" applyNumberFormat="1" applyBorder="1" applyAlignment="1">
      <alignment vertical="center"/>
    </xf>
    <xf numFmtId="165" fontId="7" fillId="0" borderId="1" xfId="0" applyNumberFormat="1" applyFont="1" applyBorder="1" applyProtection="1">
      <protection hidden="1"/>
    </xf>
    <xf numFmtId="10" fontId="26" fillId="3" borderId="45" xfId="4" applyNumberFormat="1" applyFont="1" applyFill="1" applyBorder="1" applyProtection="1">
      <protection hidden="1"/>
    </xf>
    <xf numFmtId="0" fontId="12" fillId="3" borderId="0" xfId="0" applyFont="1" applyFill="1" applyBorder="1" applyAlignment="1">
      <alignment horizontal="center" vertical="center" wrapText="1"/>
    </xf>
    <xf numFmtId="0" fontId="4" fillId="0" borderId="0" xfId="0" applyFont="1" applyFill="1" applyBorder="1" applyAlignment="1">
      <alignment horizontal="center" vertical="center"/>
    </xf>
    <xf numFmtId="168" fontId="22" fillId="0" borderId="0" xfId="5" applyNumberFormat="1" applyFont="1" applyFill="1" applyBorder="1" applyAlignment="1">
      <alignment vertical="center"/>
    </xf>
    <xf numFmtId="0" fontId="4" fillId="0" borderId="0" xfId="0" applyFont="1" applyFill="1" applyBorder="1" applyAlignment="1"/>
    <xf numFmtId="0" fontId="5" fillId="0" borderId="0" xfId="0" applyFont="1" applyFill="1" applyBorder="1" applyAlignment="1"/>
    <xf numFmtId="0" fontId="0" fillId="0" borderId="0" xfId="0" applyFill="1" applyBorder="1"/>
    <xf numFmtId="43" fontId="20" fillId="3" borderId="0" xfId="2" applyNumberFormat="1" applyFont="1" applyFill="1" applyBorder="1" applyAlignment="1">
      <alignment vertical="center"/>
    </xf>
    <xf numFmtId="168" fontId="22" fillId="3" borderId="0" xfId="5" applyNumberFormat="1" applyFont="1" applyFill="1" applyBorder="1" applyAlignment="1">
      <alignment vertical="center"/>
    </xf>
    <xf numFmtId="0" fontId="16" fillId="0" borderId="1" xfId="0" applyFont="1" applyFill="1" applyBorder="1" applyAlignment="1">
      <alignment horizontal="left" vertical="center" wrapText="1"/>
    </xf>
    <xf numFmtId="0" fontId="15" fillId="0" borderId="0" xfId="0" applyFont="1" applyFill="1" applyBorder="1" applyAlignment="1">
      <alignment horizontal="left"/>
    </xf>
    <xf numFmtId="0" fontId="0" fillId="0" borderId="0" xfId="0" applyAlignment="1">
      <alignment horizontal="left" vertical="center" wrapText="1"/>
    </xf>
    <xf numFmtId="169" fontId="38" fillId="0" borderId="0" xfId="0" applyNumberFormat="1" applyFont="1" applyBorder="1" applyProtection="1">
      <protection hidden="1"/>
    </xf>
    <xf numFmtId="169" fontId="0" fillId="0" borderId="3" xfId="0" applyNumberFormat="1" applyBorder="1" applyAlignment="1">
      <alignment vertical="center"/>
    </xf>
    <xf numFmtId="0" fontId="16" fillId="5" borderId="1" xfId="0" applyFont="1" applyFill="1" applyBorder="1" applyAlignment="1">
      <alignment vertical="center" wrapText="1"/>
    </xf>
    <xf numFmtId="0" fontId="0" fillId="0" borderId="0" xfId="0" applyAlignment="1">
      <alignment vertical="center" wrapText="1"/>
    </xf>
    <xf numFmtId="165" fontId="39" fillId="0" borderId="0" xfId="0" applyNumberFormat="1" applyFont="1" applyAlignment="1">
      <alignment horizontal="left" vertical="center" wrapText="1"/>
    </xf>
    <xf numFmtId="165" fontId="37" fillId="0" borderId="0" xfId="0" applyNumberFormat="1" applyFont="1" applyAlignment="1">
      <alignment horizontal="left" vertical="center"/>
    </xf>
    <xf numFmtId="169" fontId="37" fillId="0" borderId="0" xfId="0" applyNumberFormat="1" applyFont="1" applyAlignment="1">
      <alignment horizontal="left" vertical="center"/>
    </xf>
    <xf numFmtId="0" fontId="0" fillId="0" borderId="0" xfId="0" applyAlignment="1">
      <alignment horizontal="center"/>
    </xf>
    <xf numFmtId="0" fontId="39" fillId="0" borderId="0" xfId="0" applyFont="1" applyAlignment="1">
      <alignment horizontal="center" vertical="center" wrapText="1"/>
    </xf>
    <xf numFmtId="0" fontId="37" fillId="0" borderId="0" xfId="0" applyFont="1" applyAlignment="1">
      <alignment horizontal="center" vertical="center"/>
    </xf>
    <xf numFmtId="0" fontId="40" fillId="0" borderId="0" xfId="0" applyFont="1" applyAlignment="1">
      <alignment horizontal="center" vertical="center"/>
    </xf>
    <xf numFmtId="0" fontId="42" fillId="0" borderId="0" xfId="0" applyFont="1"/>
    <xf numFmtId="0" fontId="43" fillId="0" borderId="0" xfId="0" applyFont="1"/>
    <xf numFmtId="0" fontId="44" fillId="0" borderId="0" xfId="0" applyFont="1"/>
    <xf numFmtId="0" fontId="0" fillId="6" borderId="16" xfId="0" applyFill="1" applyBorder="1" applyAlignment="1">
      <alignment vertical="center"/>
    </xf>
    <xf numFmtId="0" fontId="8" fillId="6" borderId="6" xfId="0" applyFont="1" applyFill="1" applyBorder="1" applyAlignment="1">
      <alignment vertical="center"/>
    </xf>
    <xf numFmtId="0" fontId="24" fillId="7" borderId="0" xfId="0" applyFont="1" applyFill="1"/>
    <xf numFmtId="0" fontId="26" fillId="0" borderId="0" xfId="0" applyFont="1"/>
    <xf numFmtId="0" fontId="7" fillId="0" borderId="0" xfId="0" applyFont="1"/>
    <xf numFmtId="0" fontId="7" fillId="0" borderId="0" xfId="0" applyFont="1" applyFill="1" applyBorder="1"/>
    <xf numFmtId="0" fontId="4" fillId="0" borderId="0" xfId="0" applyFont="1" applyBorder="1" applyAlignment="1">
      <alignment horizontal="center" vertical="center"/>
    </xf>
    <xf numFmtId="43" fontId="2" fillId="0" borderId="0" xfId="2" applyNumberFormat="1" applyFont="1" applyBorder="1" applyAlignment="1">
      <alignment vertical="center" wrapText="1"/>
    </xf>
    <xf numFmtId="0" fontId="0" fillId="0" borderId="0" xfId="0" applyFill="1" applyBorder="1" applyAlignment="1">
      <alignment vertical="center" wrapText="1"/>
    </xf>
    <xf numFmtId="0" fontId="0" fillId="3" borderId="1" xfId="0" applyFill="1" applyBorder="1" applyAlignment="1">
      <alignment horizontal="left" vertical="center" wrapText="1"/>
    </xf>
    <xf numFmtId="169" fontId="7" fillId="0" borderId="0" xfId="0" applyNumberFormat="1" applyFont="1" applyProtection="1">
      <protection hidden="1"/>
    </xf>
    <xf numFmtId="169" fontId="29" fillId="3" borderId="0" xfId="0" applyNumberFormat="1" applyFont="1" applyFill="1" applyProtection="1">
      <protection hidden="1"/>
    </xf>
    <xf numFmtId="169" fontId="30" fillId="3" borderId="0" xfId="0" applyNumberFormat="1" applyFont="1" applyFill="1" applyProtection="1">
      <protection hidden="1"/>
    </xf>
    <xf numFmtId="169" fontId="23" fillId="0" borderId="0" xfId="0" applyNumberFormat="1" applyFont="1" applyProtection="1">
      <protection hidden="1"/>
    </xf>
    <xf numFmtId="0" fontId="5" fillId="0" borderId="0" xfId="0" applyFont="1" applyFill="1" applyBorder="1" applyAlignment="1">
      <alignment vertical="top" wrapText="1"/>
    </xf>
    <xf numFmtId="0" fontId="0" fillId="3" borderId="22" xfId="0" applyFill="1" applyBorder="1" applyAlignment="1">
      <alignment horizontal="left" vertical="center" wrapText="1"/>
    </xf>
    <xf numFmtId="0" fontId="0" fillId="0" borderId="0" xfId="0" applyBorder="1" applyAlignment="1">
      <alignment horizontal="center" vertical="center"/>
    </xf>
    <xf numFmtId="1" fontId="19" fillId="3" borderId="0" xfId="0" applyNumberFormat="1" applyFont="1" applyFill="1" applyBorder="1" applyAlignment="1">
      <alignment vertical="center" wrapText="1"/>
    </xf>
    <xf numFmtId="0" fontId="5" fillId="0" borderId="0" xfId="0" applyFont="1" applyBorder="1" applyAlignment="1">
      <alignment horizontal="left" vertical="top" wrapText="1"/>
    </xf>
    <xf numFmtId="0" fontId="45" fillId="3" borderId="1" xfId="0" applyFont="1" applyFill="1" applyBorder="1" applyAlignment="1">
      <alignment horizontal="center" vertical="center" wrapText="1"/>
    </xf>
    <xf numFmtId="0" fontId="44" fillId="3" borderId="1" xfId="0" applyFont="1" applyFill="1" applyBorder="1" applyAlignment="1">
      <alignment horizontal="center" vertical="center" wrapText="1"/>
    </xf>
    <xf numFmtId="0" fontId="44" fillId="3" borderId="1" xfId="0" applyFont="1" applyFill="1" applyBorder="1" applyAlignment="1">
      <alignment horizontal="center" vertical="center"/>
    </xf>
    <xf numFmtId="0" fontId="0" fillId="0" borderId="0" xfId="0" applyBorder="1"/>
    <xf numFmtId="0" fontId="46" fillId="0" borderId="0" xfId="0" applyFont="1"/>
    <xf numFmtId="0" fontId="47" fillId="0" borderId="0" xfId="0" applyFont="1"/>
    <xf numFmtId="173" fontId="1" fillId="0" borderId="3" xfId="0" applyNumberFormat="1" applyFont="1" applyFill="1" applyBorder="1" applyAlignment="1">
      <alignment horizontal="right" vertical="center" wrapText="1"/>
    </xf>
    <xf numFmtId="0" fontId="7" fillId="0" borderId="0" xfId="0" applyFont="1" applyBorder="1"/>
    <xf numFmtId="2" fontId="0" fillId="0" borderId="0" xfId="0" applyNumberFormat="1" applyBorder="1"/>
    <xf numFmtId="2" fontId="7" fillId="0" borderId="0" xfId="6" applyNumberFormat="1" applyBorder="1"/>
    <xf numFmtId="0" fontId="7" fillId="0" borderId="0" xfId="3" applyFill="1" applyBorder="1" applyAlignment="1">
      <alignment horizontal="left"/>
    </xf>
    <xf numFmtId="0" fontId="24" fillId="7" borderId="0" xfId="0" applyFont="1" applyFill="1" applyBorder="1"/>
    <xf numFmtId="43" fontId="0" fillId="0" borderId="0" xfId="0" applyNumberFormat="1" applyAlignment="1">
      <alignment vertical="center"/>
    </xf>
    <xf numFmtId="0" fontId="8" fillId="5" borderId="58" xfId="0" applyFont="1" applyFill="1" applyBorder="1" applyAlignment="1">
      <alignment horizontal="center" vertical="center" wrapText="1"/>
    </xf>
    <xf numFmtId="0" fontId="8" fillId="5" borderId="48" xfId="0" applyFont="1" applyFill="1" applyBorder="1" applyAlignment="1">
      <alignment horizontal="center" vertical="center" wrapText="1"/>
    </xf>
    <xf numFmtId="0" fontId="8" fillId="5" borderId="23" xfId="0" applyFont="1" applyFill="1" applyBorder="1" applyAlignment="1">
      <alignment horizontal="center" vertical="center" wrapText="1"/>
    </xf>
    <xf numFmtId="0" fontId="1" fillId="5" borderId="23"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16" xfId="0" applyFont="1" applyFill="1" applyBorder="1" applyAlignment="1">
      <alignment horizontal="center" vertical="center" wrapText="1"/>
    </xf>
    <xf numFmtId="169" fontId="26" fillId="4" borderId="1" xfId="2" applyNumberFormat="1" applyFont="1" applyFill="1" applyBorder="1" applyProtection="1">
      <protection hidden="1"/>
    </xf>
    <xf numFmtId="0" fontId="7" fillId="3" borderId="1" xfId="0" applyFont="1" applyFill="1" applyBorder="1" applyProtection="1">
      <protection hidden="1"/>
    </xf>
    <xf numFmtId="0" fontId="7" fillId="3" borderId="0" xfId="0" applyFont="1" applyFill="1" applyBorder="1" applyAlignment="1" applyProtection="1">
      <protection hidden="1"/>
    </xf>
    <xf numFmtId="169" fontId="26" fillId="4" borderId="0" xfId="2" applyNumberFormat="1" applyFont="1" applyFill="1" applyBorder="1" applyProtection="1">
      <protection hidden="1"/>
    </xf>
    <xf numFmtId="0" fontId="7" fillId="3" borderId="0" xfId="0" applyFont="1" applyFill="1" applyBorder="1" applyProtection="1">
      <protection hidden="1"/>
    </xf>
    <xf numFmtId="0" fontId="7" fillId="3" borderId="0" xfId="0" applyFont="1" applyFill="1" applyBorder="1" applyAlignment="1" applyProtection="1">
      <alignment horizontal="right"/>
      <protection hidden="1"/>
    </xf>
    <xf numFmtId="10" fontId="0" fillId="3" borderId="0" xfId="0" applyNumberFormat="1" applyFill="1" applyAlignment="1">
      <alignment horizontal="center" vertical="center" wrapText="1"/>
    </xf>
    <xf numFmtId="10" fontId="16" fillId="5" borderId="1" xfId="0" applyNumberFormat="1" applyFont="1" applyFill="1" applyBorder="1" applyAlignment="1">
      <alignment horizontal="center" vertical="center"/>
    </xf>
    <xf numFmtId="10" fontId="16" fillId="3" borderId="1" xfId="0" applyNumberFormat="1" applyFont="1" applyFill="1" applyBorder="1" applyAlignment="1">
      <alignment horizontal="center" vertical="center"/>
    </xf>
    <xf numFmtId="9" fontId="16" fillId="3" borderId="1" xfId="0" applyNumberFormat="1" applyFont="1" applyFill="1" applyBorder="1" applyAlignment="1">
      <alignment horizontal="center" vertical="center"/>
    </xf>
    <xf numFmtId="0" fontId="16" fillId="3" borderId="20" xfId="0" applyFont="1" applyFill="1" applyBorder="1" applyAlignment="1">
      <alignment horizontal="center" vertical="center"/>
    </xf>
    <xf numFmtId="164" fontId="16" fillId="3" borderId="18" xfId="1" applyFont="1" applyFill="1" applyBorder="1" applyAlignment="1">
      <alignment horizontal="left" vertical="center" wrapText="1"/>
    </xf>
    <xf numFmtId="0" fontId="16" fillId="5" borderId="20" xfId="0" applyFont="1" applyFill="1" applyBorder="1" applyAlignment="1">
      <alignment horizontal="center"/>
    </xf>
    <xf numFmtId="0" fontId="16" fillId="5" borderId="20" xfId="0" applyFont="1" applyFill="1" applyBorder="1" applyAlignment="1">
      <alignment vertical="center"/>
    </xf>
    <xf numFmtId="0" fontId="16" fillId="3" borderId="20" xfId="0" applyFont="1" applyFill="1" applyBorder="1" applyAlignment="1">
      <alignment vertical="center"/>
    </xf>
    <xf numFmtId="0" fontId="16" fillId="3" borderId="24" xfId="0" applyFont="1" applyFill="1" applyBorder="1" applyAlignment="1">
      <alignment horizontal="center" vertical="center"/>
    </xf>
    <xf numFmtId="0" fontId="16" fillId="0" borderId="5" xfId="0" applyFont="1" applyFill="1" applyBorder="1" applyAlignment="1">
      <alignment horizontal="left" vertical="center" wrapText="1"/>
    </xf>
    <xf numFmtId="10" fontId="16" fillId="3" borderId="5" xfId="4" applyNumberFormat="1" applyFont="1" applyFill="1" applyBorder="1" applyAlignment="1">
      <alignment horizontal="center" vertical="center"/>
    </xf>
    <xf numFmtId="164" fontId="16" fillId="3" borderId="25" xfId="1" applyFont="1" applyFill="1" applyBorder="1" applyAlignment="1">
      <alignment horizontal="left" vertical="center" wrapText="1"/>
    </xf>
    <xf numFmtId="0" fontId="15" fillId="3" borderId="31" xfId="0" applyFont="1" applyFill="1" applyBorder="1" applyAlignment="1">
      <alignment horizontal="center"/>
    </xf>
    <xf numFmtId="0" fontId="15" fillId="3" borderId="32" xfId="0" applyFont="1" applyFill="1" applyBorder="1" applyAlignment="1">
      <alignment horizontal="center" vertical="center" wrapText="1"/>
    </xf>
    <xf numFmtId="0" fontId="15" fillId="3" borderId="32" xfId="0" applyFont="1" applyFill="1" applyBorder="1" applyAlignment="1">
      <alignment horizontal="center" vertical="center"/>
    </xf>
    <xf numFmtId="0" fontId="15" fillId="3" borderId="34" xfId="0" applyFont="1" applyFill="1" applyBorder="1" applyAlignment="1">
      <alignment horizontal="center" vertical="center" wrapText="1"/>
    </xf>
    <xf numFmtId="0" fontId="16" fillId="5" borderId="27" xfId="0" applyFont="1" applyFill="1" applyBorder="1" applyAlignment="1">
      <alignment vertical="center"/>
    </xf>
    <xf numFmtId="0" fontId="16" fillId="5" borderId="4" xfId="0" applyFont="1" applyFill="1" applyBorder="1" applyAlignment="1">
      <alignment vertical="center" wrapText="1"/>
    </xf>
    <xf numFmtId="10" fontId="16" fillId="5" borderId="4" xfId="0" applyNumberFormat="1" applyFont="1" applyFill="1" applyBorder="1" applyAlignment="1">
      <alignment horizontal="center" vertical="center"/>
    </xf>
    <xf numFmtId="164" fontId="16" fillId="5" borderId="28" xfId="1" applyFont="1" applyFill="1" applyBorder="1" applyAlignment="1">
      <alignment horizontal="left" vertical="center" wrapText="1"/>
    </xf>
    <xf numFmtId="0" fontId="0" fillId="3" borderId="0" xfId="0" applyFill="1" applyBorder="1" applyAlignment="1">
      <alignment horizontal="center" vertical="center"/>
    </xf>
    <xf numFmtId="0" fontId="31" fillId="3" borderId="0" xfId="13" applyFont="1" applyFill="1" applyBorder="1" applyAlignment="1">
      <alignment horizontal="center" vertical="center" wrapText="1"/>
    </xf>
    <xf numFmtId="0" fontId="31" fillId="3" borderId="0" xfId="13" applyFont="1" applyFill="1" applyBorder="1" applyAlignment="1">
      <alignment horizontal="left" vertical="center" wrapText="1"/>
    </xf>
    <xf numFmtId="0" fontId="7" fillId="3" borderId="0" xfId="0" applyFont="1" applyFill="1" applyBorder="1" applyAlignment="1">
      <alignment horizontal="center" vertical="center" wrapText="1"/>
    </xf>
    <xf numFmtId="170" fontId="31" fillId="3" borderId="0" xfId="14" applyNumberFormat="1" applyFont="1" applyFill="1" applyBorder="1" applyAlignment="1">
      <alignment horizontal="center" vertical="center" wrapText="1"/>
    </xf>
    <xf numFmtId="43" fontId="2" fillId="3" borderId="0" xfId="2" applyFont="1" applyFill="1" applyBorder="1" applyAlignment="1">
      <alignment horizontal="center" vertical="center" wrapText="1"/>
    </xf>
    <xf numFmtId="173" fontId="0" fillId="3" borderId="0" xfId="0" applyNumberFormat="1" applyFont="1" applyFill="1" applyBorder="1" applyAlignment="1">
      <alignment horizontal="right" vertical="center" wrapText="1"/>
    </xf>
    <xf numFmtId="0" fontId="8" fillId="6" borderId="17" xfId="0" applyFont="1" applyFill="1" applyBorder="1" applyAlignment="1">
      <alignment vertical="center"/>
    </xf>
    <xf numFmtId="0" fontId="0" fillId="0" borderId="0" xfId="0" applyFill="1"/>
    <xf numFmtId="43" fontId="31" fillId="0" borderId="1" xfId="2" applyFont="1" applyBorder="1" applyAlignment="1">
      <alignment horizontal="right" vertical="center"/>
    </xf>
    <xf numFmtId="43" fontId="31" fillId="0" borderId="1" xfId="9" applyNumberFormat="1" applyFont="1" applyBorder="1" applyAlignment="1">
      <alignment horizontal="right" vertical="center"/>
    </xf>
    <xf numFmtId="165" fontId="0" fillId="0" borderId="18" xfId="2" applyNumberFormat="1" applyFont="1" applyFill="1" applyBorder="1" applyAlignment="1">
      <alignment horizontal="right" vertical="center" wrapText="1"/>
    </xf>
    <xf numFmtId="0" fontId="0" fillId="0" borderId="56" xfId="0" applyBorder="1" applyAlignment="1">
      <alignment horizontal="center" vertical="center"/>
    </xf>
    <xf numFmtId="0" fontId="0" fillId="0" borderId="41" xfId="0" applyBorder="1" applyAlignment="1">
      <alignment horizontal="justify" vertical="center"/>
    </xf>
    <xf numFmtId="0" fontId="0" fillId="0" borderId="20" xfId="0" applyBorder="1" applyAlignment="1">
      <alignment horizontal="center" vertical="center"/>
    </xf>
    <xf numFmtId="0" fontId="0" fillId="0" borderId="18" xfId="0" applyBorder="1" applyAlignment="1">
      <alignment horizontal="justify" vertical="center"/>
    </xf>
    <xf numFmtId="0" fontId="51" fillId="0" borderId="0" xfId="0" applyFont="1" applyBorder="1"/>
    <xf numFmtId="0" fontId="51" fillId="0" borderId="0" xfId="0" applyFont="1" applyFill="1" applyBorder="1"/>
    <xf numFmtId="0" fontId="0" fillId="0" borderId="21" xfId="0" applyBorder="1" applyAlignment="1">
      <alignment horizontal="center" vertical="center"/>
    </xf>
    <xf numFmtId="165" fontId="8" fillId="5" borderId="48" xfId="2" applyNumberFormat="1" applyFont="1" applyFill="1" applyBorder="1" applyAlignment="1">
      <alignment horizontal="center" vertical="center" wrapText="1"/>
    </xf>
    <xf numFmtId="43" fontId="1" fillId="5" borderId="48" xfId="2" applyFont="1" applyFill="1" applyBorder="1" applyAlignment="1">
      <alignment horizontal="center" vertical="center" wrapText="1"/>
    </xf>
    <xf numFmtId="43" fontId="31" fillId="0" borderId="40" xfId="2" applyFont="1" applyBorder="1" applyAlignment="1">
      <alignment horizontal="right" vertical="center"/>
    </xf>
    <xf numFmtId="165" fontId="0" fillId="0" borderId="41" xfId="2" applyNumberFormat="1" applyFont="1" applyFill="1" applyBorder="1" applyAlignment="1">
      <alignment horizontal="right" vertical="center" wrapText="1"/>
    </xf>
    <xf numFmtId="0" fontId="8" fillId="0" borderId="5" xfId="0" applyFont="1" applyFill="1" applyBorder="1" applyAlignment="1">
      <alignment horizontal="center" vertical="center"/>
    </xf>
    <xf numFmtId="14" fontId="44" fillId="3" borderId="1" xfId="0" applyNumberFormat="1" applyFont="1" applyFill="1" applyBorder="1" applyAlignment="1">
      <alignment horizontal="center" vertical="center" wrapText="1"/>
    </xf>
    <xf numFmtId="0" fontId="0" fillId="0" borderId="7" xfId="0" applyBorder="1" applyAlignment="1">
      <alignment vertical="center"/>
    </xf>
    <xf numFmtId="165" fontId="0" fillId="0" borderId="8" xfId="0" applyNumberFormat="1" applyBorder="1" applyAlignment="1">
      <alignment vertical="center"/>
    </xf>
    <xf numFmtId="43" fontId="1" fillId="0" borderId="0" xfId="2" applyFont="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0" fontId="0" fillId="3" borderId="1" xfId="0" applyFill="1" applyBorder="1" applyAlignment="1">
      <alignment horizontal="center" vertical="center" wrapText="1"/>
    </xf>
    <xf numFmtId="0" fontId="31" fillId="3" borderId="1" xfId="0" applyFont="1" applyFill="1" applyBorder="1" applyAlignment="1">
      <alignment horizontal="center" vertical="center"/>
    </xf>
    <xf numFmtId="0" fontId="0" fillId="0" borderId="1" xfId="0" applyFill="1" applyBorder="1" applyAlignment="1">
      <alignment vertical="center" wrapText="1"/>
    </xf>
    <xf numFmtId="0" fontId="0" fillId="3" borderId="1" xfId="0" applyFont="1" applyFill="1" applyBorder="1" applyAlignment="1">
      <alignment horizontal="center" vertical="center" wrapText="1"/>
    </xf>
    <xf numFmtId="0" fontId="0" fillId="3" borderId="1" xfId="0" applyFont="1" applyFill="1" applyBorder="1" applyAlignment="1">
      <alignment horizontal="left" vertical="center" wrapText="1"/>
    </xf>
    <xf numFmtId="0" fontId="52" fillId="5" borderId="48" xfId="0" applyFont="1" applyFill="1" applyBorder="1" applyAlignment="1">
      <alignment horizontal="center" vertical="center" wrapText="1"/>
    </xf>
    <xf numFmtId="43" fontId="52" fillId="5" borderId="48" xfId="2" applyFont="1" applyFill="1" applyBorder="1" applyAlignment="1">
      <alignment horizontal="center" vertical="center" wrapText="1"/>
    </xf>
    <xf numFmtId="165" fontId="52" fillId="5" borderId="53" xfId="2" applyNumberFormat="1" applyFont="1" applyFill="1" applyBorder="1" applyAlignment="1">
      <alignment horizontal="center" vertical="center" wrapText="1"/>
    </xf>
    <xf numFmtId="0" fontId="0" fillId="0" borderId="1" xfId="0" applyFont="1" applyBorder="1" applyAlignment="1">
      <alignment horizontal="left" vertical="center" wrapText="1"/>
    </xf>
    <xf numFmtId="43" fontId="0" fillId="0" borderId="1" xfId="2" applyFont="1" applyBorder="1" applyAlignment="1">
      <alignment vertical="center"/>
    </xf>
    <xf numFmtId="0" fontId="0" fillId="0" borderId="1" xfId="0" applyBorder="1" applyAlignment="1">
      <alignment horizontal="center" vertical="center"/>
    </xf>
    <xf numFmtId="0" fontId="0" fillId="3" borderId="56" xfId="0" applyFont="1" applyFill="1" applyBorder="1" applyAlignment="1">
      <alignment horizontal="center" vertical="center"/>
    </xf>
    <xf numFmtId="0" fontId="0" fillId="3" borderId="40" xfId="0" applyFont="1" applyFill="1" applyBorder="1" applyAlignment="1">
      <alignment horizontal="left" vertical="center" wrapText="1"/>
    </xf>
    <xf numFmtId="0" fontId="0" fillId="0" borderId="1" xfId="0" applyFont="1" applyBorder="1" applyAlignment="1">
      <alignment horizontal="center" vertical="center"/>
    </xf>
    <xf numFmtId="0" fontId="0" fillId="0" borderId="1" xfId="0" applyFont="1" applyFill="1" applyBorder="1" applyAlignment="1">
      <alignment vertical="center" wrapText="1"/>
    </xf>
    <xf numFmtId="0" fontId="0" fillId="3" borderId="1" xfId="0" applyFont="1" applyFill="1" applyBorder="1" applyAlignment="1">
      <alignment horizontal="center" vertical="center"/>
    </xf>
    <xf numFmtId="0" fontId="0" fillId="3" borderId="20" xfId="0" applyFont="1" applyFill="1" applyBorder="1" applyAlignment="1">
      <alignment horizontal="center" vertical="center"/>
    </xf>
    <xf numFmtId="0" fontId="0" fillId="0" borderId="20" xfId="0" applyFont="1" applyBorder="1" applyAlignment="1">
      <alignment horizontal="center" vertical="center"/>
    </xf>
    <xf numFmtId="0" fontId="31" fillId="3" borderId="1" xfId="0" applyFont="1" applyFill="1" applyBorder="1" applyAlignment="1">
      <alignment horizontal="center" vertical="center" wrapText="1"/>
    </xf>
    <xf numFmtId="0" fontId="0" fillId="3" borderId="20" xfId="0" applyFont="1" applyFill="1" applyBorder="1" applyAlignment="1">
      <alignment horizontal="center" vertical="center" wrapText="1"/>
    </xf>
    <xf numFmtId="0" fontId="0" fillId="0" borderId="1" xfId="0" applyFont="1" applyBorder="1" applyAlignment="1">
      <alignment vertical="center"/>
    </xf>
    <xf numFmtId="0" fontId="31" fillId="3" borderId="40" xfId="0" applyFont="1" applyFill="1" applyBorder="1" applyAlignment="1">
      <alignment horizontal="center" vertical="center" wrapText="1"/>
    </xf>
    <xf numFmtId="0" fontId="31" fillId="3" borderId="22" xfId="0" applyFont="1" applyFill="1" applyBorder="1" applyAlignment="1">
      <alignment horizontal="center" vertical="center" wrapText="1"/>
    </xf>
    <xf numFmtId="0" fontId="0" fillId="3" borderId="40" xfId="0" applyFont="1" applyFill="1" applyBorder="1" applyAlignment="1">
      <alignment horizontal="center" vertical="center"/>
    </xf>
    <xf numFmtId="0" fontId="16" fillId="3" borderId="1" xfId="0" applyFont="1" applyFill="1" applyBorder="1" applyAlignment="1">
      <alignment horizontal="center" vertical="center" wrapText="1"/>
    </xf>
    <xf numFmtId="0" fontId="0" fillId="3" borderId="1" xfId="0" applyFont="1" applyFill="1" applyBorder="1" applyAlignment="1">
      <alignment horizontal="left" vertical="top" wrapText="1"/>
    </xf>
    <xf numFmtId="2" fontId="0" fillId="0" borderId="56" xfId="0" applyNumberFormat="1" applyBorder="1" applyAlignment="1">
      <alignment horizontal="center" vertical="center"/>
    </xf>
    <xf numFmtId="2" fontId="0" fillId="0" borderId="20" xfId="0" applyNumberFormat="1" applyBorder="1" applyAlignment="1">
      <alignment horizontal="center" vertical="center"/>
    </xf>
    <xf numFmtId="174" fontId="15" fillId="5" borderId="18" xfId="1" applyNumberFormat="1" applyFont="1" applyFill="1" applyBorder="1" applyAlignment="1">
      <alignment horizontal="left" vertical="center" wrapText="1"/>
    </xf>
    <xf numFmtId="174" fontId="15" fillId="3" borderId="3" xfId="1" applyNumberFormat="1" applyFont="1" applyFill="1" applyBorder="1" applyAlignment="1">
      <alignment horizontal="left" vertical="center" wrapText="1"/>
    </xf>
    <xf numFmtId="0" fontId="0" fillId="0" borderId="8" xfId="0" applyBorder="1" applyAlignment="1">
      <alignment vertical="center"/>
    </xf>
    <xf numFmtId="0" fontId="0" fillId="0" borderId="7" xfId="0" applyBorder="1"/>
    <xf numFmtId="0" fontId="41" fillId="0" borderId="40" xfId="0" applyFont="1" applyBorder="1" applyAlignment="1">
      <alignment horizontal="center" vertical="center" wrapText="1"/>
    </xf>
    <xf numFmtId="0" fontId="41" fillId="0" borderId="20" xfId="0" applyFont="1" applyBorder="1" applyAlignment="1">
      <alignment horizontal="center" vertical="center" wrapText="1"/>
    </xf>
    <xf numFmtId="0" fontId="41" fillId="0" borderId="1" xfId="0" applyFont="1" applyBorder="1" applyAlignment="1">
      <alignment horizontal="left" vertical="center" wrapText="1"/>
    </xf>
    <xf numFmtId="0" fontId="41" fillId="0" borderId="40" xfId="0" applyFont="1" applyBorder="1" applyAlignment="1">
      <alignment horizontal="left" vertical="center" wrapText="1"/>
    </xf>
    <xf numFmtId="0" fontId="41" fillId="0" borderId="56" xfId="0" applyFont="1" applyBorder="1" applyAlignment="1">
      <alignment horizontal="center" vertical="center" wrapText="1"/>
    </xf>
    <xf numFmtId="0" fontId="41" fillId="0" borderId="1" xfId="0" applyFont="1" applyBorder="1" applyAlignment="1">
      <alignment horizontal="center" vertical="center" wrapText="1"/>
    </xf>
    <xf numFmtId="0" fontId="31" fillId="3" borderId="1" xfId="0" applyFont="1" applyFill="1" applyBorder="1" applyAlignment="1">
      <alignment horizontal="justify" vertical="center"/>
    </xf>
    <xf numFmtId="0" fontId="31" fillId="3" borderId="20" xfId="0" applyFont="1" applyFill="1" applyBorder="1" applyAlignment="1">
      <alignment horizontal="center" vertical="center"/>
    </xf>
    <xf numFmtId="0" fontId="49" fillId="0" borderId="0" xfId="0" applyFont="1" applyAlignment="1">
      <alignment horizontal="left" vertical="center"/>
    </xf>
    <xf numFmtId="0" fontId="54" fillId="0" borderId="0" xfId="0" applyFont="1"/>
    <xf numFmtId="0" fontId="1" fillId="5" borderId="48" xfId="0" applyFont="1" applyFill="1" applyBorder="1" applyAlignment="1">
      <alignment horizontal="center" vertical="center" wrapText="1"/>
    </xf>
    <xf numFmtId="173" fontId="0" fillId="0" borderId="1" xfId="0" applyNumberFormat="1" applyFont="1" applyFill="1" applyBorder="1" applyAlignment="1">
      <alignment horizontal="right" vertical="center" wrapText="1"/>
    </xf>
    <xf numFmtId="0" fontId="0" fillId="3" borderId="20" xfId="0" applyFill="1" applyBorder="1" applyAlignment="1">
      <alignment horizontal="center" vertical="center"/>
    </xf>
    <xf numFmtId="0" fontId="8" fillId="5" borderId="29" xfId="0" applyFont="1" applyFill="1" applyBorder="1" applyAlignment="1">
      <alignment horizontal="center" vertical="center" wrapText="1"/>
    </xf>
    <xf numFmtId="165" fontId="8" fillId="5" borderId="23" xfId="2" applyNumberFormat="1" applyFont="1" applyFill="1" applyBorder="1" applyAlignment="1">
      <alignment horizontal="center" vertical="center" wrapText="1"/>
    </xf>
    <xf numFmtId="43" fontId="1" fillId="5" borderId="23" xfId="2" applyFont="1" applyFill="1" applyBorder="1" applyAlignment="1">
      <alignment horizontal="center" vertical="center" wrapText="1"/>
    </xf>
    <xf numFmtId="165" fontId="1" fillId="5" borderId="54" xfId="2" applyNumberFormat="1" applyFont="1" applyFill="1" applyBorder="1" applyAlignment="1">
      <alignment horizontal="center" vertical="center" wrapText="1"/>
    </xf>
    <xf numFmtId="173" fontId="1" fillId="0" borderId="59" xfId="0" applyNumberFormat="1" applyFont="1" applyFill="1" applyBorder="1" applyAlignment="1">
      <alignment horizontal="right" vertical="center" wrapText="1"/>
    </xf>
    <xf numFmtId="173" fontId="1" fillId="0" borderId="60" xfId="0" applyNumberFormat="1" applyFont="1" applyFill="1" applyBorder="1" applyAlignment="1">
      <alignment horizontal="right" vertical="center" wrapText="1"/>
    </xf>
    <xf numFmtId="174" fontId="16" fillId="5" borderId="18" xfId="1" applyNumberFormat="1" applyFont="1" applyFill="1" applyBorder="1" applyAlignment="1">
      <alignment horizontal="left" vertical="center" wrapText="1"/>
    </xf>
    <xf numFmtId="175" fontId="0" fillId="0" borderId="0" xfId="0" applyNumberFormat="1" applyAlignment="1">
      <alignment vertical="center"/>
    </xf>
    <xf numFmtId="0" fontId="0" fillId="3" borderId="21" xfId="0" applyFont="1" applyFill="1" applyBorder="1" applyAlignment="1">
      <alignment horizontal="center" vertical="center" wrapText="1"/>
    </xf>
    <xf numFmtId="176" fontId="7" fillId="0" borderId="0" xfId="0" applyNumberFormat="1" applyFont="1" applyAlignment="1">
      <alignment horizontal="left" vertical="center"/>
    </xf>
    <xf numFmtId="0" fontId="5" fillId="3" borderId="0" xfId="0" quotePrefix="1" applyFont="1" applyFill="1" applyBorder="1" applyAlignment="1"/>
    <xf numFmtId="0" fontId="8" fillId="6" borderId="6" xfId="0" applyFont="1" applyFill="1" applyBorder="1" applyAlignment="1">
      <alignment horizontal="right" vertical="center" wrapText="1"/>
    </xf>
    <xf numFmtId="165" fontId="52" fillId="3" borderId="55" xfId="2" applyNumberFormat="1"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0" borderId="30" xfId="0" applyBorder="1" applyAlignment="1">
      <alignment vertical="center"/>
    </xf>
    <xf numFmtId="0" fontId="8" fillId="6" borderId="16" xfId="0" applyFont="1" applyFill="1" applyBorder="1" applyAlignment="1">
      <alignment horizontal="right" vertical="center" wrapText="1"/>
    </xf>
    <xf numFmtId="0" fontId="0" fillId="6" borderId="16" xfId="0" applyFill="1" applyBorder="1" applyAlignment="1">
      <alignment horizontal="right" vertical="center"/>
    </xf>
    <xf numFmtId="0" fontId="31" fillId="3" borderId="21" xfId="0" applyFont="1" applyFill="1" applyBorder="1" applyAlignment="1">
      <alignment horizontal="center" vertical="center"/>
    </xf>
    <xf numFmtId="170" fontId="38" fillId="3" borderId="0" xfId="0" applyNumberFormat="1" applyFont="1" applyFill="1" applyBorder="1" applyProtection="1">
      <protection hidden="1"/>
    </xf>
    <xf numFmtId="0" fontId="56" fillId="8" borderId="58" xfId="0" applyFont="1" applyFill="1" applyBorder="1" applyAlignment="1">
      <alignment horizontal="center" vertical="center" wrapText="1"/>
    </xf>
    <xf numFmtId="0" fontId="56" fillId="8" borderId="48" xfId="0" applyFont="1" applyFill="1" applyBorder="1" applyAlignment="1">
      <alignment vertical="center" wrapText="1"/>
    </xf>
    <xf numFmtId="0" fontId="56" fillId="8" borderId="48" xfId="0" applyFont="1" applyFill="1" applyBorder="1" applyAlignment="1">
      <alignment horizontal="center" vertical="center" wrapText="1"/>
    </xf>
    <xf numFmtId="43" fontId="56" fillId="8" borderId="48" xfId="2" applyFont="1" applyFill="1" applyBorder="1" applyAlignment="1">
      <alignment horizontal="center" vertical="center" wrapText="1"/>
    </xf>
    <xf numFmtId="164" fontId="56" fillId="8" borderId="48" xfId="1" applyFont="1" applyFill="1" applyBorder="1" applyAlignment="1">
      <alignment horizontal="center" vertical="center" wrapText="1"/>
    </xf>
    <xf numFmtId="164" fontId="56" fillId="8" borderId="53" xfId="1" applyFont="1" applyFill="1" applyBorder="1" applyAlignment="1">
      <alignment horizontal="center" vertical="center" wrapText="1"/>
    </xf>
    <xf numFmtId="0" fontId="57" fillId="3" borderId="56" xfId="0" applyFont="1" applyFill="1" applyBorder="1" applyAlignment="1">
      <alignment horizontal="center" vertical="center" wrapText="1"/>
    </xf>
    <xf numFmtId="0" fontId="57" fillId="3" borderId="40" xfId="0" applyFont="1" applyFill="1" applyBorder="1" applyAlignment="1">
      <alignment vertical="top" wrapText="1"/>
    </xf>
    <xf numFmtId="0" fontId="0" fillId="3" borderId="40" xfId="0" applyFill="1" applyBorder="1"/>
    <xf numFmtId="0" fontId="57" fillId="3" borderId="40" xfId="0" applyFont="1" applyFill="1" applyBorder="1" applyAlignment="1">
      <alignment horizontal="center" vertical="center" wrapText="1"/>
    </xf>
    <xf numFmtId="43" fontId="57" fillId="3" borderId="40" xfId="2" applyFont="1" applyFill="1" applyBorder="1" applyAlignment="1">
      <alignment horizontal="center" vertical="center" wrapText="1"/>
    </xf>
    <xf numFmtId="164" fontId="57" fillId="3" borderId="40" xfId="1" applyFont="1" applyFill="1" applyBorder="1" applyAlignment="1">
      <alignment horizontal="center" vertical="center" wrapText="1"/>
    </xf>
    <xf numFmtId="164" fontId="58" fillId="3" borderId="41" xfId="0" applyNumberFormat="1" applyFont="1" applyFill="1" applyBorder="1" applyAlignment="1">
      <alignment horizontal="center" vertical="center"/>
    </xf>
    <xf numFmtId="0" fontId="57" fillId="3" borderId="20" xfId="0" applyFont="1" applyFill="1" applyBorder="1" applyAlignment="1">
      <alignment horizontal="center" vertical="center" wrapText="1"/>
    </xf>
    <xf numFmtId="0" fontId="57" fillId="3" borderId="1" xfId="0" applyFont="1" applyFill="1" applyBorder="1" applyAlignment="1">
      <alignment vertical="top" wrapText="1"/>
    </xf>
    <xf numFmtId="0" fontId="0" fillId="3" borderId="1" xfId="0" applyFill="1" applyBorder="1"/>
    <xf numFmtId="0" fontId="57" fillId="3" borderId="1" xfId="0" applyFont="1" applyFill="1" applyBorder="1" applyAlignment="1">
      <alignment horizontal="center" vertical="center" wrapText="1"/>
    </xf>
    <xf numFmtId="43" fontId="57" fillId="3" borderId="1" xfId="2" applyFont="1" applyFill="1" applyBorder="1" applyAlignment="1">
      <alignment horizontal="center" vertical="center" wrapText="1"/>
    </xf>
    <xf numFmtId="164" fontId="57" fillId="3" borderId="1" xfId="1" applyFont="1" applyFill="1" applyBorder="1" applyAlignment="1">
      <alignment horizontal="center" vertical="center" wrapText="1"/>
    </xf>
    <xf numFmtId="164" fontId="58" fillId="3" borderId="18" xfId="0" applyNumberFormat="1" applyFont="1" applyFill="1" applyBorder="1" applyAlignment="1">
      <alignment horizontal="center" vertical="center"/>
    </xf>
    <xf numFmtId="0" fontId="57" fillId="3" borderId="21" xfId="0" applyFont="1" applyFill="1" applyBorder="1" applyAlignment="1">
      <alignment horizontal="center" vertical="center" wrapText="1"/>
    </xf>
    <xf numFmtId="0" fontId="57" fillId="3" borderId="22" xfId="0" applyFont="1" applyFill="1" applyBorder="1" applyAlignment="1">
      <alignment vertical="top" wrapText="1"/>
    </xf>
    <xf numFmtId="0" fontId="0" fillId="3" borderId="22" xfId="0" applyFill="1" applyBorder="1"/>
    <xf numFmtId="0" fontId="57" fillId="3" borderId="22" xfId="0" applyFont="1" applyFill="1" applyBorder="1" applyAlignment="1">
      <alignment horizontal="center" vertical="center" wrapText="1"/>
    </xf>
    <xf numFmtId="43" fontId="57" fillId="3" borderId="22" xfId="2" applyFont="1" applyFill="1" applyBorder="1" applyAlignment="1">
      <alignment horizontal="center" vertical="center" wrapText="1"/>
    </xf>
    <xf numFmtId="164" fontId="57" fillId="3" borderId="22" xfId="1" applyFont="1" applyFill="1" applyBorder="1" applyAlignment="1">
      <alignment horizontal="center" vertical="center" wrapText="1"/>
    </xf>
    <xf numFmtId="164" fontId="58" fillId="3" borderId="19" xfId="0" applyNumberFormat="1" applyFont="1" applyFill="1" applyBorder="1" applyAlignment="1">
      <alignment horizontal="center" vertical="center"/>
    </xf>
    <xf numFmtId="0" fontId="0" fillId="9" borderId="13" xfId="0" applyFill="1" applyBorder="1"/>
    <xf numFmtId="0" fontId="0" fillId="9" borderId="14" xfId="0" applyFill="1" applyBorder="1"/>
    <xf numFmtId="0" fontId="0" fillId="9" borderId="50" xfId="0" applyFill="1" applyBorder="1"/>
    <xf numFmtId="164" fontId="0" fillId="0" borderId="0" xfId="0" applyNumberFormat="1"/>
    <xf numFmtId="0" fontId="0" fillId="0" borderId="1" xfId="0" applyFont="1" applyBorder="1" applyAlignment="1">
      <alignment horizontal="right" vertical="center" wrapText="1"/>
    </xf>
    <xf numFmtId="0" fontId="0" fillId="10" borderId="1" xfId="0" applyFont="1" applyFill="1" applyBorder="1" applyAlignment="1">
      <alignment horizontal="left" vertical="center" wrapText="1"/>
    </xf>
    <xf numFmtId="166" fontId="0" fillId="3" borderId="40" xfId="0" applyNumberFormat="1" applyFont="1" applyFill="1" applyBorder="1" applyAlignment="1">
      <alignment vertical="center"/>
    </xf>
    <xf numFmtId="0" fontId="0" fillId="3" borderId="41" xfId="0" applyFill="1" applyBorder="1" applyAlignment="1">
      <alignment horizontal="center" vertical="center"/>
    </xf>
    <xf numFmtId="166" fontId="0" fillId="3" borderId="1" xfId="0" applyNumberFormat="1" applyFont="1" applyFill="1" applyBorder="1" applyAlignment="1">
      <alignment vertical="center"/>
    </xf>
    <xf numFmtId="0" fontId="0" fillId="3" borderId="18" xfId="0" applyFill="1" applyBorder="1" applyAlignment="1">
      <alignment horizontal="center" vertical="center"/>
    </xf>
    <xf numFmtId="166" fontId="0" fillId="3" borderId="1" xfId="0" applyNumberFormat="1" applyFont="1" applyFill="1" applyBorder="1" applyAlignment="1">
      <alignment vertical="center" wrapText="1"/>
    </xf>
    <xf numFmtId="166" fontId="0" fillId="3" borderId="22" xfId="0" applyNumberFormat="1" applyFont="1" applyFill="1" applyBorder="1" applyAlignment="1">
      <alignment vertical="center"/>
    </xf>
    <xf numFmtId="0" fontId="8" fillId="6" borderId="58" xfId="0" applyFont="1" applyFill="1" applyBorder="1" applyAlignment="1">
      <alignment horizontal="center" vertical="center" wrapText="1"/>
    </xf>
    <xf numFmtId="0" fontId="1" fillId="6" borderId="48" xfId="0" applyFont="1" applyFill="1" applyBorder="1" applyAlignment="1">
      <alignment horizontal="center" vertical="center" wrapText="1"/>
    </xf>
    <xf numFmtId="0" fontId="8" fillId="6" borderId="48" xfId="0" applyFont="1" applyFill="1" applyBorder="1" applyAlignment="1">
      <alignment horizontal="center" vertical="center" wrapText="1"/>
    </xf>
    <xf numFmtId="165" fontId="8" fillId="6" borderId="48" xfId="2" applyNumberFormat="1" applyFont="1" applyFill="1" applyBorder="1" applyAlignment="1">
      <alignment horizontal="center" vertical="center" wrapText="1"/>
    </xf>
    <xf numFmtId="43" fontId="1" fillId="6" borderId="48" xfId="2" applyFont="1" applyFill="1" applyBorder="1" applyAlignment="1">
      <alignment horizontal="center" vertical="center" wrapText="1"/>
    </xf>
    <xf numFmtId="165" fontId="1" fillId="6" borderId="48" xfId="2" applyNumberFormat="1" applyFont="1" applyFill="1" applyBorder="1" applyAlignment="1">
      <alignment horizontal="center" vertical="center" wrapText="1"/>
    </xf>
    <xf numFmtId="166" fontId="9" fillId="6" borderId="48" xfId="0" applyNumberFormat="1" applyFont="1" applyFill="1" applyBorder="1" applyAlignment="1" applyProtection="1">
      <alignment horizontal="center" vertical="center"/>
      <protection hidden="1"/>
    </xf>
    <xf numFmtId="0" fontId="9" fillId="6" borderId="48" xfId="0" applyFont="1" applyFill="1" applyBorder="1" applyAlignment="1" applyProtection="1">
      <alignment horizontal="center" vertical="center"/>
      <protection hidden="1"/>
    </xf>
    <xf numFmtId="0" fontId="9" fillId="6" borderId="53" xfId="0" applyFont="1" applyFill="1" applyBorder="1" applyAlignment="1" applyProtection="1">
      <alignment horizontal="center" vertical="center"/>
      <protection hidden="1"/>
    </xf>
    <xf numFmtId="0" fontId="41" fillId="0" borderId="9" xfId="0" applyFont="1" applyBorder="1" applyAlignment="1">
      <alignment horizontal="center" vertical="center" wrapText="1"/>
    </xf>
    <xf numFmtId="0" fontId="41" fillId="0" borderId="9" xfId="0" applyFont="1" applyBorder="1" applyAlignment="1">
      <alignment horizontal="left" vertical="center" wrapText="1"/>
    </xf>
    <xf numFmtId="0" fontId="25" fillId="0" borderId="6" xfId="0" applyFont="1" applyBorder="1" applyAlignment="1">
      <alignment horizontal="right" vertical="center" wrapText="1"/>
    </xf>
    <xf numFmtId="165" fontId="19" fillId="3" borderId="17" xfId="2" applyNumberFormat="1" applyFont="1" applyFill="1" applyBorder="1" applyAlignment="1">
      <alignment horizontal="center" vertical="center" wrapText="1"/>
    </xf>
    <xf numFmtId="173" fontId="1" fillId="0" borderId="17" xfId="0" applyNumberFormat="1" applyFont="1" applyFill="1" applyBorder="1" applyAlignment="1">
      <alignment horizontal="right" vertical="center" wrapText="1"/>
    </xf>
    <xf numFmtId="0" fontId="31" fillId="3" borderId="1" xfId="0" applyFont="1" applyFill="1" applyBorder="1" applyAlignment="1">
      <alignment horizontal="left" vertical="center" wrapText="1"/>
    </xf>
    <xf numFmtId="0" fontId="31" fillId="3" borderId="56" xfId="0" applyFont="1" applyFill="1" applyBorder="1" applyAlignment="1">
      <alignment horizontal="center" vertical="center"/>
    </xf>
    <xf numFmtId="0" fontId="25" fillId="0" borderId="16" xfId="0" applyFont="1" applyBorder="1" applyAlignment="1">
      <alignment horizontal="right" vertical="center" wrapText="1"/>
    </xf>
    <xf numFmtId="0" fontId="31" fillId="3" borderId="1" xfId="0" applyFont="1" applyFill="1" applyBorder="1" applyAlignment="1">
      <alignment vertical="center" wrapText="1"/>
    </xf>
    <xf numFmtId="43" fontId="31" fillId="3" borderId="1" xfId="2" applyFont="1" applyFill="1" applyBorder="1" applyAlignment="1" applyProtection="1">
      <alignment horizontal="center" vertical="center"/>
      <protection locked="0"/>
    </xf>
    <xf numFmtId="0" fontId="31" fillId="3" borderId="22" xfId="0" applyFont="1" applyFill="1" applyBorder="1" applyAlignment="1">
      <alignment vertical="center" wrapText="1"/>
    </xf>
    <xf numFmtId="43" fontId="31" fillId="3" borderId="22" xfId="2" applyFont="1" applyFill="1" applyBorder="1" applyAlignment="1" applyProtection="1">
      <alignment horizontal="center" vertical="center"/>
      <protection locked="0"/>
    </xf>
    <xf numFmtId="0" fontId="41" fillId="0" borderId="21" xfId="0" applyFont="1" applyBorder="1" applyAlignment="1">
      <alignment horizontal="center" vertical="center" wrapText="1"/>
    </xf>
    <xf numFmtId="0" fontId="41" fillId="0" borderId="22" xfId="0" applyFont="1" applyBorder="1" applyAlignment="1">
      <alignment horizontal="left" vertical="center" wrapText="1"/>
    </xf>
    <xf numFmtId="0" fontId="41" fillId="0" borderId="22" xfId="0" applyFont="1" applyBorder="1" applyAlignment="1">
      <alignment horizontal="center" vertical="center" wrapText="1"/>
    </xf>
    <xf numFmtId="0" fontId="0" fillId="0" borderId="30" xfId="0" applyFill="1" applyBorder="1" applyAlignment="1">
      <alignment vertical="center"/>
    </xf>
    <xf numFmtId="0" fontId="0" fillId="0" borderId="9" xfId="0" applyFill="1" applyBorder="1" applyAlignment="1">
      <alignment vertical="center"/>
    </xf>
    <xf numFmtId="0" fontId="0" fillId="0" borderId="26" xfId="0" applyFill="1" applyBorder="1" applyAlignment="1">
      <alignment vertical="center"/>
    </xf>
    <xf numFmtId="0" fontId="52" fillId="6" borderId="16" xfId="0" applyFont="1" applyFill="1" applyBorder="1" applyAlignment="1">
      <alignment horizontal="right" vertical="center" wrapText="1"/>
    </xf>
    <xf numFmtId="0" fontId="41" fillId="0" borderId="30" xfId="0" applyFont="1" applyBorder="1" applyAlignment="1">
      <alignment horizontal="center" vertical="center" wrapText="1"/>
    </xf>
    <xf numFmtId="0" fontId="52" fillId="6" borderId="7" xfId="0" applyFont="1" applyFill="1" applyBorder="1" applyAlignment="1">
      <alignment horizontal="right" vertical="center" wrapText="1"/>
    </xf>
    <xf numFmtId="0" fontId="0" fillId="3" borderId="1" xfId="0" applyFill="1" applyBorder="1" applyAlignment="1">
      <alignment horizontal="center" vertical="center"/>
    </xf>
    <xf numFmtId="0" fontId="0" fillId="3" borderId="21" xfId="0" applyFill="1" applyBorder="1" applyAlignment="1">
      <alignment horizontal="center" vertical="center"/>
    </xf>
    <xf numFmtId="0" fontId="0" fillId="3" borderId="19" xfId="0" applyFill="1" applyBorder="1" applyAlignment="1">
      <alignment horizontal="center" vertical="center"/>
    </xf>
    <xf numFmtId="0" fontId="41" fillId="3" borderId="56" xfId="0" applyFont="1" applyFill="1" applyBorder="1" applyAlignment="1">
      <alignment horizontal="center" vertical="center" wrapText="1"/>
    </xf>
    <xf numFmtId="0" fontId="41" fillId="3" borderId="40" xfId="0" applyFont="1" applyFill="1" applyBorder="1" applyAlignment="1">
      <alignment horizontal="left" vertical="center" wrapText="1"/>
    </xf>
    <xf numFmtId="0" fontId="41" fillId="3" borderId="40" xfId="0" applyFont="1" applyFill="1" applyBorder="1" applyAlignment="1">
      <alignment horizontal="center" vertical="center" wrapText="1"/>
    </xf>
    <xf numFmtId="0" fontId="41" fillId="3" borderId="20" xfId="0" applyFont="1" applyFill="1" applyBorder="1" applyAlignment="1">
      <alignment horizontal="center" vertical="center" wrapText="1"/>
    </xf>
    <xf numFmtId="0" fontId="41" fillId="3" borderId="1" xfId="0" applyFont="1" applyFill="1" applyBorder="1" applyAlignment="1">
      <alignment horizontal="left" vertical="center" wrapText="1"/>
    </xf>
    <xf numFmtId="0" fontId="41" fillId="3" borderId="1" xfId="0" applyFont="1" applyFill="1" applyBorder="1" applyAlignment="1">
      <alignment horizontal="center" vertical="center" wrapText="1"/>
    </xf>
    <xf numFmtId="0" fontId="41" fillId="3" borderId="21" xfId="0" applyFont="1" applyFill="1" applyBorder="1" applyAlignment="1">
      <alignment horizontal="center" vertical="center" wrapText="1"/>
    </xf>
    <xf numFmtId="0" fontId="41" fillId="3" borderId="22" xfId="0" applyFont="1" applyFill="1" applyBorder="1" applyAlignment="1">
      <alignment horizontal="left" vertical="center" wrapText="1"/>
    </xf>
    <xf numFmtId="0" fontId="41" fillId="3" borderId="22" xfId="0" applyFont="1" applyFill="1" applyBorder="1" applyAlignment="1">
      <alignment horizontal="center" vertical="center" wrapText="1"/>
    </xf>
    <xf numFmtId="0" fontId="0" fillId="3" borderId="40" xfId="0" applyFont="1" applyFill="1" applyBorder="1" applyAlignment="1">
      <alignment horizontal="center" vertical="center" wrapText="1"/>
    </xf>
    <xf numFmtId="0" fontId="4" fillId="7" borderId="0" xfId="0" applyFont="1" applyFill="1"/>
    <xf numFmtId="0" fontId="25" fillId="0" borderId="11" xfId="0" applyFont="1" applyBorder="1" applyAlignment="1">
      <alignment horizontal="right" vertical="center" wrapText="1"/>
    </xf>
    <xf numFmtId="165" fontId="19" fillId="3" borderId="12" xfId="2" applyNumberFormat="1" applyFont="1" applyFill="1" applyBorder="1" applyAlignment="1">
      <alignment horizontal="center" vertical="center" wrapText="1"/>
    </xf>
    <xf numFmtId="173" fontId="0" fillId="3" borderId="40" xfId="0" applyNumberFormat="1" applyFont="1" applyFill="1" applyBorder="1" applyAlignment="1">
      <alignment horizontal="right" vertical="center" wrapText="1"/>
    </xf>
    <xf numFmtId="165" fontId="0" fillId="3" borderId="41" xfId="2" applyNumberFormat="1" applyFont="1" applyFill="1" applyBorder="1" applyAlignment="1">
      <alignment horizontal="center" vertical="center" wrapText="1"/>
    </xf>
    <xf numFmtId="173" fontId="0" fillId="3" borderId="1" xfId="0" applyNumberFormat="1" applyFont="1" applyFill="1" applyBorder="1" applyAlignment="1">
      <alignment horizontal="right" vertical="center" wrapText="1"/>
    </xf>
    <xf numFmtId="165" fontId="0" fillId="3" borderId="18" xfId="2" applyNumberFormat="1" applyFont="1" applyFill="1" applyBorder="1" applyAlignment="1">
      <alignment horizontal="center" vertical="center" wrapText="1"/>
    </xf>
    <xf numFmtId="173" fontId="0" fillId="3" borderId="22" xfId="0" applyNumberFormat="1" applyFont="1" applyFill="1" applyBorder="1" applyAlignment="1">
      <alignment horizontal="right" vertical="center" wrapText="1"/>
    </xf>
    <xf numFmtId="165" fontId="0" fillId="3" borderId="19" xfId="2" applyNumberFormat="1" applyFont="1" applyFill="1" applyBorder="1" applyAlignment="1">
      <alignment horizontal="center" vertical="center" wrapText="1"/>
    </xf>
    <xf numFmtId="0" fontId="0" fillId="3" borderId="1" xfId="0" applyFont="1" applyFill="1" applyBorder="1" applyAlignment="1">
      <alignment vertical="center" wrapText="1"/>
    </xf>
    <xf numFmtId="0" fontId="0" fillId="3" borderId="22" xfId="0" applyFont="1" applyFill="1" applyBorder="1" applyAlignment="1">
      <alignment horizontal="left" vertical="center" wrapText="1"/>
    </xf>
    <xf numFmtId="0" fontId="0" fillId="3" borderId="22" xfId="0" applyFont="1" applyFill="1" applyBorder="1" applyAlignment="1">
      <alignment horizontal="center" vertical="center" wrapText="1"/>
    </xf>
    <xf numFmtId="0" fontId="62" fillId="0" borderId="0" xfId="0" applyFont="1" applyAlignment="1">
      <alignment horizontal="left" vertical="center"/>
    </xf>
    <xf numFmtId="0" fontId="7" fillId="7" borderId="0" xfId="0" applyFont="1" applyFill="1" applyAlignment="1">
      <alignment horizontal="left"/>
    </xf>
    <xf numFmtId="2" fontId="0" fillId="0" borderId="1" xfId="0" applyNumberFormat="1" applyFont="1" applyBorder="1" applyAlignment="1">
      <alignment vertical="center"/>
    </xf>
    <xf numFmtId="173" fontId="0" fillId="0" borderId="0" xfId="0" applyNumberFormat="1" applyFont="1" applyFill="1" applyBorder="1" applyAlignment="1">
      <alignment horizontal="right"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3" borderId="1" xfId="2" applyFont="1" applyFill="1" applyBorder="1" applyAlignment="1">
      <alignment vertical="center"/>
    </xf>
    <xf numFmtId="0" fontId="0" fillId="3" borderId="0" xfId="0" applyFont="1" applyFill="1" applyBorder="1" applyAlignment="1">
      <alignment vertical="center"/>
    </xf>
    <xf numFmtId="0" fontId="0" fillId="3" borderId="1" xfId="0" applyFont="1" applyFill="1" applyBorder="1" applyAlignment="1">
      <alignment vertical="center"/>
    </xf>
    <xf numFmtId="0" fontId="31" fillId="3" borderId="1" xfId="0" applyFont="1" applyFill="1" applyBorder="1" applyAlignment="1">
      <alignment horizontal="left" vertical="top" wrapText="1"/>
    </xf>
    <xf numFmtId="177" fontId="0" fillId="0" borderId="1" xfId="2" applyNumberFormat="1" applyFont="1" applyBorder="1" applyAlignment="1">
      <alignment vertical="center"/>
    </xf>
    <xf numFmtId="178" fontId="0" fillId="0" borderId="1" xfId="0" applyNumberFormat="1" applyFont="1" applyBorder="1" applyAlignment="1">
      <alignment vertical="center"/>
    </xf>
    <xf numFmtId="0" fontId="0" fillId="0" borderId="1" xfId="0" applyFont="1" applyBorder="1" applyAlignment="1">
      <alignment horizontal="center" vertical="center" wrapText="1"/>
    </xf>
    <xf numFmtId="0" fontId="0" fillId="10" borderId="1" xfId="0" applyFont="1" applyFill="1" applyBorder="1" applyAlignment="1">
      <alignment horizontal="center" vertical="center"/>
    </xf>
    <xf numFmtId="0" fontId="0" fillId="10" borderId="1" xfId="0" applyFont="1" applyFill="1" applyBorder="1" applyAlignment="1">
      <alignment vertical="center" wrapText="1"/>
    </xf>
    <xf numFmtId="0" fontId="0" fillId="10" borderId="1" xfId="0" applyFont="1" applyFill="1" applyBorder="1" applyAlignment="1">
      <alignment horizontal="center" vertical="center" wrapText="1"/>
    </xf>
    <xf numFmtId="43" fontId="0" fillId="10" borderId="1" xfId="2" applyFont="1" applyFill="1" applyBorder="1" applyAlignment="1">
      <alignment vertical="center"/>
    </xf>
    <xf numFmtId="0" fontId="0" fillId="10" borderId="1" xfId="0" applyFont="1" applyFill="1" applyBorder="1" applyAlignment="1">
      <alignment vertical="center"/>
    </xf>
    <xf numFmtId="0" fontId="0" fillId="0" borderId="1" xfId="0" applyFont="1" applyFill="1" applyBorder="1" applyAlignment="1">
      <alignment vertical="center"/>
    </xf>
    <xf numFmtId="0" fontId="0" fillId="0" borderId="0" xfId="0" applyFont="1" applyBorder="1" applyAlignment="1">
      <alignment vertical="center"/>
    </xf>
    <xf numFmtId="0" fontId="31" fillId="10" borderId="1" xfId="0" applyFont="1" applyFill="1" applyBorder="1" applyAlignment="1">
      <alignment horizontal="center" vertical="center" wrapText="1"/>
    </xf>
    <xf numFmtId="0" fontId="0" fillId="3" borderId="0" xfId="0" applyFont="1" applyFill="1" applyBorder="1" applyAlignment="1">
      <alignment horizontal="left" vertical="center" wrapText="1"/>
    </xf>
    <xf numFmtId="0" fontId="31" fillId="0" borderId="1" xfId="0" applyFont="1" applyBorder="1" applyAlignment="1">
      <alignment horizontal="left" vertical="center" wrapText="1"/>
    </xf>
    <xf numFmtId="0" fontId="31" fillId="0" borderId="1" xfId="0" applyFont="1" applyBorder="1" applyAlignment="1">
      <alignment horizontal="center" vertical="center"/>
    </xf>
    <xf numFmtId="0" fontId="31" fillId="3" borderId="1" xfId="13" applyFont="1" applyFill="1" applyBorder="1" applyAlignment="1">
      <alignment horizontal="center" vertical="center" wrapText="1"/>
    </xf>
    <xf numFmtId="0" fontId="0" fillId="10" borderId="0" xfId="0" applyFont="1" applyFill="1" applyBorder="1" applyAlignment="1">
      <alignment vertical="center"/>
    </xf>
    <xf numFmtId="4" fontId="0" fillId="0" borderId="1" xfId="0" applyNumberFormat="1" applyFont="1" applyFill="1" applyBorder="1" applyAlignment="1">
      <alignment horizontal="right" vertical="center" wrapText="1"/>
    </xf>
    <xf numFmtId="2" fontId="0" fillId="0" borderId="1" xfId="0" applyNumberFormat="1" applyFont="1" applyFill="1" applyBorder="1" applyAlignment="1">
      <alignment horizontal="right" vertical="center" wrapText="1"/>
    </xf>
    <xf numFmtId="0" fontId="0" fillId="0" borderId="1" xfId="0" applyFill="1" applyBorder="1" applyAlignment="1">
      <alignment horizontal="left" vertical="center" wrapText="1"/>
    </xf>
    <xf numFmtId="2" fontId="0" fillId="0" borderId="1" xfId="0" applyNumberFormat="1" applyBorder="1" applyAlignment="1">
      <alignment vertical="center"/>
    </xf>
    <xf numFmtId="0" fontId="31" fillId="0" borderId="1" xfId="0" applyFont="1" applyFill="1" applyBorder="1" applyAlignment="1">
      <alignment horizontal="left" vertical="center" wrapText="1"/>
    </xf>
    <xf numFmtId="0" fontId="31" fillId="0" borderId="1" xfId="0" applyFont="1" applyFill="1" applyBorder="1" applyAlignment="1">
      <alignment horizontal="center" vertical="center"/>
    </xf>
    <xf numFmtId="4" fontId="0" fillId="0" borderId="1" xfId="0" applyNumberFormat="1" applyFill="1" applyBorder="1" applyAlignment="1">
      <alignment vertical="center" wrapText="1"/>
    </xf>
    <xf numFmtId="178" fontId="0" fillId="0" borderId="40" xfId="0" applyNumberFormat="1" applyFont="1" applyBorder="1" applyAlignment="1">
      <alignment horizontal="right" vertical="center" wrapText="1"/>
    </xf>
    <xf numFmtId="179" fontId="0" fillId="0" borderId="0" xfId="4" applyNumberFormat="1" applyFont="1"/>
    <xf numFmtId="180" fontId="58" fillId="0" borderId="0" xfId="0" applyNumberFormat="1" applyFont="1" applyBorder="1"/>
    <xf numFmtId="0" fontId="0" fillId="10" borderId="1" xfId="0" applyFill="1" applyBorder="1" applyAlignment="1">
      <alignment vertical="center" wrapText="1"/>
    </xf>
    <xf numFmtId="43" fontId="31" fillId="10" borderId="1" xfId="2" applyFont="1" applyFill="1" applyBorder="1" applyAlignment="1">
      <alignment horizontal="right" vertical="center"/>
    </xf>
    <xf numFmtId="165" fontId="0" fillId="10" borderId="18" xfId="2" applyNumberFormat="1" applyFont="1" applyFill="1" applyBorder="1" applyAlignment="1">
      <alignment horizontal="right" vertical="center" wrapText="1"/>
    </xf>
    <xf numFmtId="0" fontId="0" fillId="10" borderId="0" xfId="0" applyFill="1"/>
    <xf numFmtId="0" fontId="0" fillId="10" borderId="0" xfId="0" applyFill="1" applyAlignment="1">
      <alignment vertical="center"/>
    </xf>
    <xf numFmtId="0" fontId="31" fillId="10" borderId="1" xfId="0" applyFont="1" applyFill="1" applyBorder="1" applyAlignment="1">
      <alignment horizontal="center" vertical="center"/>
    </xf>
    <xf numFmtId="0" fontId="31" fillId="10" borderId="1" xfId="0" applyFont="1" applyFill="1" applyBorder="1" applyAlignment="1">
      <alignment horizontal="left" vertical="center" wrapText="1"/>
    </xf>
    <xf numFmtId="0" fontId="31" fillId="10" borderId="1" xfId="0" applyFont="1" applyFill="1" applyBorder="1" applyAlignment="1">
      <alignment horizontal="justify" vertical="center"/>
    </xf>
    <xf numFmtId="43" fontId="31" fillId="10" borderId="1" xfId="9" applyNumberFormat="1" applyFont="1" applyFill="1" applyBorder="1" applyAlignment="1">
      <alignment horizontal="right" vertical="center"/>
    </xf>
    <xf numFmtId="0" fontId="0" fillId="0" borderId="19" xfId="0" applyBorder="1" applyAlignment="1">
      <alignment horizontal="justify" vertical="center"/>
    </xf>
    <xf numFmtId="0" fontId="0" fillId="10" borderId="1" xfId="0" applyFill="1" applyBorder="1" applyAlignment="1">
      <alignment horizontal="center" vertical="center" wrapText="1"/>
    </xf>
    <xf numFmtId="0" fontId="0" fillId="0" borderId="0" xfId="0" applyFont="1" applyBorder="1" applyAlignment="1">
      <alignment horizontal="right" vertical="center" wrapText="1"/>
    </xf>
    <xf numFmtId="0" fontId="0" fillId="0" borderId="0" xfId="0" applyFont="1" applyBorder="1" applyAlignment="1">
      <alignment horizontal="center" vertical="center" wrapText="1"/>
    </xf>
    <xf numFmtId="0" fontId="31" fillId="0" borderId="1" xfId="0" applyFont="1" applyFill="1" applyBorder="1" applyAlignment="1">
      <alignment horizontal="center" vertical="center" wrapText="1"/>
    </xf>
    <xf numFmtId="0" fontId="0" fillId="0" borderId="0" xfId="0" applyFont="1" applyFill="1" applyBorder="1" applyAlignment="1">
      <alignment vertical="center"/>
    </xf>
    <xf numFmtId="2" fontId="0" fillId="0" borderId="1" xfId="0" applyNumberFormat="1" applyFont="1" applyFill="1" applyBorder="1" applyAlignment="1">
      <alignment vertical="center"/>
    </xf>
    <xf numFmtId="43" fontId="65" fillId="0" borderId="0" xfId="2" applyFont="1" applyBorder="1" applyAlignment="1">
      <alignment vertical="center"/>
    </xf>
    <xf numFmtId="4" fontId="0" fillId="0" borderId="0" xfId="0" applyNumberFormat="1" applyFill="1" applyBorder="1" applyAlignment="1">
      <alignment vertical="center" wrapText="1"/>
    </xf>
    <xf numFmtId="4" fontId="0" fillId="0" borderId="0" xfId="0" applyNumberFormat="1" applyFont="1" applyFill="1" applyBorder="1" applyAlignment="1">
      <alignment horizontal="right" vertical="center" wrapText="1"/>
    </xf>
    <xf numFmtId="43" fontId="0" fillId="3" borderId="0" xfId="2" applyFont="1" applyFill="1" applyBorder="1" applyAlignment="1">
      <alignment vertical="center"/>
    </xf>
    <xf numFmtId="0" fontId="31" fillId="11" borderId="1" xfId="13" applyFont="1" applyFill="1" applyBorder="1" applyAlignment="1">
      <alignment horizontal="center" vertical="center" wrapText="1"/>
    </xf>
    <xf numFmtId="0" fontId="0" fillId="3" borderId="1" xfId="0" applyFont="1" applyFill="1" applyBorder="1" applyAlignment="1">
      <alignment horizontal="left" wrapText="1"/>
    </xf>
    <xf numFmtId="0" fontId="0" fillId="11" borderId="1" xfId="0" applyFill="1" applyBorder="1" applyAlignment="1">
      <alignment horizontal="center" vertical="center" wrapText="1"/>
    </xf>
    <xf numFmtId="0" fontId="31" fillId="3" borderId="20" xfId="13" applyFont="1" applyFill="1" applyBorder="1" applyAlignment="1">
      <alignment horizontal="center" vertical="center" wrapText="1"/>
    </xf>
    <xf numFmtId="0" fontId="31" fillId="11" borderId="1" xfId="0" applyFont="1" applyFill="1" applyBorder="1" applyAlignment="1">
      <alignment horizontal="center" vertical="center"/>
    </xf>
    <xf numFmtId="0" fontId="0" fillId="11" borderId="1" xfId="0" applyFont="1" applyFill="1" applyBorder="1" applyAlignment="1">
      <alignment horizontal="center" vertical="center" wrapText="1"/>
    </xf>
    <xf numFmtId="0" fontId="0" fillId="11" borderId="1" xfId="0" applyFill="1" applyBorder="1" applyAlignment="1">
      <alignment horizontal="center" vertical="center"/>
    </xf>
    <xf numFmtId="43" fontId="1" fillId="3" borderId="0" xfId="2" applyFont="1" applyFill="1" applyBorder="1" applyAlignment="1">
      <alignment horizontal="center" vertical="center" wrapText="1"/>
    </xf>
    <xf numFmtId="43" fontId="2" fillId="3" borderId="1" xfId="2" applyFont="1" applyFill="1" applyBorder="1" applyAlignment="1">
      <alignment horizontal="center" vertical="center" wrapText="1"/>
    </xf>
    <xf numFmtId="0" fontId="0" fillId="0" borderId="0" xfId="0" applyFont="1" applyFill="1" applyBorder="1"/>
    <xf numFmtId="178" fontId="0" fillId="0" borderId="1" xfId="0" applyNumberFormat="1" applyFont="1" applyBorder="1" applyAlignment="1">
      <alignment horizontal="right" vertical="center" wrapText="1"/>
    </xf>
    <xf numFmtId="0" fontId="0" fillId="0" borderId="21" xfId="0" applyFont="1" applyBorder="1" applyAlignment="1">
      <alignment horizontal="center" vertical="center"/>
    </xf>
    <xf numFmtId="0" fontId="0" fillId="0" borderId="22" xfId="0" applyFont="1" applyBorder="1" applyAlignment="1">
      <alignment horizontal="left" vertical="center" wrapText="1"/>
    </xf>
    <xf numFmtId="178" fontId="0" fillId="0" borderId="22" xfId="0" applyNumberFormat="1" applyFont="1" applyBorder="1" applyAlignment="1">
      <alignment horizontal="right" vertical="center" wrapText="1"/>
    </xf>
    <xf numFmtId="0" fontId="0" fillId="0" borderId="56" xfId="0" applyFont="1" applyBorder="1" applyAlignment="1">
      <alignment horizontal="center" vertical="center"/>
    </xf>
    <xf numFmtId="0" fontId="0" fillId="0" borderId="40" xfId="0" applyFont="1" applyBorder="1" applyAlignment="1">
      <alignment horizontal="left" vertical="center" wrapText="1"/>
    </xf>
    <xf numFmtId="165" fontId="31" fillId="3" borderId="40" xfId="2" applyNumberFormat="1" applyFont="1" applyFill="1" applyBorder="1" applyAlignment="1">
      <alignment horizontal="center" vertical="center" wrapText="1"/>
    </xf>
    <xf numFmtId="165" fontId="31" fillId="3" borderId="1" xfId="2" applyNumberFormat="1" applyFont="1" applyFill="1" applyBorder="1" applyAlignment="1">
      <alignment horizontal="center" vertical="center" wrapText="1"/>
    </xf>
    <xf numFmtId="165" fontId="31" fillId="3" borderId="22" xfId="2" applyNumberFormat="1" applyFont="1" applyFill="1" applyBorder="1" applyAlignment="1">
      <alignment horizontal="center" vertical="center" wrapText="1"/>
    </xf>
    <xf numFmtId="165" fontId="52" fillId="3" borderId="3" xfId="2" applyNumberFormat="1" applyFont="1" applyFill="1" applyBorder="1" applyAlignment="1">
      <alignment horizontal="center" vertical="center" wrapText="1"/>
    </xf>
    <xf numFmtId="0" fontId="0" fillId="3" borderId="40" xfId="0" applyFont="1" applyFill="1" applyBorder="1" applyAlignment="1">
      <alignment horizontal="left" vertical="top" wrapText="1"/>
    </xf>
    <xf numFmtId="0" fontId="66" fillId="3" borderId="1" xfId="0" applyFont="1" applyFill="1" applyBorder="1" applyAlignment="1">
      <alignment horizontal="center" vertical="center" wrapText="1"/>
    </xf>
    <xf numFmtId="0" fontId="50" fillId="0" borderId="62" xfId="0" applyFont="1" applyBorder="1" applyAlignment="1">
      <alignment horizontal="left" vertical="center" wrapText="1"/>
    </xf>
    <xf numFmtId="0" fontId="50" fillId="0" borderId="63" xfId="0" applyFont="1" applyBorder="1" applyAlignment="1">
      <alignment horizontal="left" vertical="center" wrapText="1"/>
    </xf>
    <xf numFmtId="0" fontId="50" fillId="10" borderId="63" xfId="0" applyFont="1" applyFill="1" applyBorder="1" applyAlignment="1">
      <alignment horizontal="left" vertical="center" wrapText="1"/>
    </xf>
    <xf numFmtId="173" fontId="1" fillId="0" borderId="55" xfId="0" applyNumberFormat="1" applyFont="1" applyFill="1" applyBorder="1" applyAlignment="1">
      <alignment horizontal="right" vertical="center" wrapText="1"/>
    </xf>
    <xf numFmtId="0" fontId="0" fillId="10" borderId="20" xfId="0" applyFont="1" applyFill="1" applyBorder="1" applyAlignment="1">
      <alignment horizontal="center" vertical="center"/>
    </xf>
    <xf numFmtId="0" fontId="31" fillId="10" borderId="20" xfId="0" applyFont="1" applyFill="1" applyBorder="1" applyAlignment="1">
      <alignment horizontal="center" vertical="center" wrapText="1"/>
    </xf>
    <xf numFmtId="0" fontId="31" fillId="10" borderId="20" xfId="0" applyFont="1" applyFill="1" applyBorder="1" applyAlignment="1">
      <alignment horizontal="center" vertical="center"/>
    </xf>
    <xf numFmtId="0" fontId="0" fillId="0" borderId="22" xfId="0" applyFont="1" applyFill="1" applyBorder="1" applyAlignment="1">
      <alignment vertical="center" wrapText="1"/>
    </xf>
    <xf numFmtId="43" fontId="31" fillId="0" borderId="22" xfId="2" applyFont="1" applyBorder="1" applyAlignment="1">
      <alignment horizontal="right" vertical="center"/>
    </xf>
    <xf numFmtId="165" fontId="0" fillId="0" borderId="19" xfId="2" applyNumberFormat="1" applyFont="1" applyFill="1" applyBorder="1" applyAlignment="1">
      <alignment horizontal="right" vertical="center" wrapText="1"/>
    </xf>
    <xf numFmtId="0" fontId="1" fillId="0" borderId="0" xfId="0" applyFont="1" applyBorder="1" applyAlignment="1">
      <alignment horizontal="center"/>
    </xf>
    <xf numFmtId="164" fontId="1" fillId="0" borderId="0" xfId="1" applyFont="1" applyBorder="1"/>
    <xf numFmtId="0" fontId="67" fillId="0" borderId="0" xfId="0" applyFont="1" applyAlignment="1">
      <alignment horizontal="center" readingOrder="1"/>
    </xf>
    <xf numFmtId="0" fontId="1" fillId="12" borderId="31" xfId="0" applyFont="1" applyFill="1" applyBorder="1" applyAlignment="1">
      <alignment horizontal="center" vertical="center"/>
    </xf>
    <xf numFmtId="0" fontId="1" fillId="0" borderId="58" xfId="0" applyFont="1" applyBorder="1" applyAlignment="1">
      <alignment horizontal="center" vertical="center"/>
    </xf>
    <xf numFmtId="0" fontId="1" fillId="0" borderId="48" xfId="0" applyFont="1" applyBorder="1" applyAlignment="1">
      <alignment horizontal="center" vertical="center" wrapText="1"/>
    </xf>
    <xf numFmtId="0" fontId="1" fillId="0" borderId="48" xfId="0" applyFont="1" applyBorder="1" applyAlignment="1">
      <alignment horizontal="center" vertical="center"/>
    </xf>
    <xf numFmtId="0" fontId="1" fillId="0" borderId="53" xfId="0" applyFont="1" applyBorder="1" applyAlignment="1">
      <alignment horizontal="center" vertical="center"/>
    </xf>
    <xf numFmtId="0" fontId="1" fillId="0" borderId="0" xfId="0" applyFont="1" applyFill="1" applyBorder="1" applyAlignment="1">
      <alignment horizontal="center" vertical="center"/>
    </xf>
    <xf numFmtId="181" fontId="0" fillId="0" borderId="1" xfId="0" applyNumberFormat="1" applyBorder="1" applyAlignment="1">
      <alignment horizontal="center" vertical="center"/>
    </xf>
    <xf numFmtId="181" fontId="0" fillId="0" borderId="0" xfId="0" applyNumberFormat="1" applyBorder="1" applyAlignment="1">
      <alignment horizontal="center" vertical="center"/>
    </xf>
    <xf numFmtId="0" fontId="0" fillId="0" borderId="0" xfId="0"/>
    <xf numFmtId="0" fontId="0" fillId="0" borderId="0" xfId="0"/>
    <xf numFmtId="181" fontId="2" fillId="0" borderId="40" xfId="0" applyNumberFormat="1" applyFont="1" applyBorder="1" applyAlignment="1">
      <alignment horizontal="center" vertical="center"/>
    </xf>
    <xf numFmtId="164" fontId="2" fillId="0" borderId="41" xfId="1" applyFont="1" applyBorder="1" applyAlignment="1">
      <alignment horizontal="center" vertical="center"/>
    </xf>
    <xf numFmtId="181" fontId="2" fillId="0" borderId="5" xfId="0" applyNumberFormat="1" applyFont="1" applyBorder="1" applyAlignment="1">
      <alignment horizontal="center" vertical="center"/>
    </xf>
    <xf numFmtId="164" fontId="2" fillId="0" borderId="18" xfId="1" applyFont="1" applyBorder="1" applyAlignment="1">
      <alignment horizontal="center" vertical="center"/>
    </xf>
    <xf numFmtId="181" fontId="2" fillId="0" borderId="1" xfId="0" applyNumberFormat="1" applyFont="1" applyBorder="1" applyAlignment="1">
      <alignment horizontal="center" vertical="center"/>
    </xf>
    <xf numFmtId="0" fontId="69" fillId="13" borderId="1" xfId="18" applyFont="1" applyFill="1" applyBorder="1" applyAlignment="1">
      <alignment horizontal="center" vertical="center" wrapText="1"/>
    </xf>
    <xf numFmtId="0" fontId="69" fillId="13" borderId="1" xfId="18" applyFont="1" applyFill="1" applyBorder="1" applyAlignment="1">
      <alignment horizontal="left" vertical="center" wrapText="1"/>
    </xf>
    <xf numFmtId="4" fontId="69" fillId="13" borderId="1" xfId="18" applyNumberFormat="1" applyFont="1" applyFill="1" applyBorder="1" applyAlignment="1">
      <alignment horizontal="center" vertical="center" wrapText="1"/>
    </xf>
    <xf numFmtId="0" fontId="69" fillId="13" borderId="56" xfId="18" applyFont="1" applyFill="1" applyBorder="1" applyAlignment="1">
      <alignment horizontal="center" vertical="center" wrapText="1"/>
    </xf>
    <xf numFmtId="0" fontId="69" fillId="13" borderId="40" xfId="18" applyFont="1" applyFill="1" applyBorder="1" applyAlignment="1">
      <alignment horizontal="left" vertical="center" wrapText="1"/>
    </xf>
    <xf numFmtId="0" fontId="69" fillId="13" borderId="40" xfId="18" applyFont="1" applyFill="1" applyBorder="1" applyAlignment="1">
      <alignment horizontal="center" vertical="center" wrapText="1"/>
    </xf>
    <xf numFmtId="4" fontId="69" fillId="13" borderId="40" xfId="18" applyNumberFormat="1" applyFont="1" applyFill="1" applyBorder="1" applyAlignment="1">
      <alignment horizontal="center" vertical="center" wrapText="1"/>
    </xf>
    <xf numFmtId="0" fontId="69" fillId="13" borderId="20" xfId="18" applyFont="1" applyFill="1" applyBorder="1" applyAlignment="1">
      <alignment horizontal="center" vertical="center" wrapText="1"/>
    </xf>
    <xf numFmtId="0" fontId="69" fillId="13" borderId="21" xfId="18" applyFont="1" applyFill="1" applyBorder="1" applyAlignment="1">
      <alignment horizontal="center" vertical="center" wrapText="1"/>
    </xf>
    <xf numFmtId="0" fontId="69" fillId="13" borderId="22" xfId="18" applyFont="1" applyFill="1" applyBorder="1" applyAlignment="1">
      <alignment horizontal="left" vertical="center" wrapText="1"/>
    </xf>
    <xf numFmtId="0" fontId="69" fillId="13" borderId="22" xfId="18" applyFont="1" applyFill="1" applyBorder="1" applyAlignment="1">
      <alignment horizontal="center" vertical="center" wrapText="1"/>
    </xf>
    <xf numFmtId="4" fontId="69" fillId="13" borderId="22" xfId="18" applyNumberFormat="1" applyFont="1" applyFill="1" applyBorder="1" applyAlignment="1">
      <alignment horizontal="center" vertical="center" wrapText="1"/>
    </xf>
    <xf numFmtId="181" fontId="2" fillId="0" borderId="22" xfId="0" applyNumberFormat="1" applyFont="1" applyBorder="1" applyAlignment="1">
      <alignment horizontal="center" vertical="center"/>
    </xf>
    <xf numFmtId="164" fontId="2" fillId="0" borderId="19" xfId="1" applyFont="1" applyBorder="1" applyAlignment="1">
      <alignment horizontal="center" vertical="center"/>
    </xf>
    <xf numFmtId="181" fontId="0" fillId="0" borderId="40" xfId="0" applyNumberFormat="1" applyBorder="1" applyAlignment="1">
      <alignment horizontal="center" vertical="center"/>
    </xf>
    <xf numFmtId="181" fontId="0" fillId="0" borderId="22" xfId="0" applyNumberFormat="1" applyBorder="1" applyAlignment="1">
      <alignment horizontal="center" vertical="center"/>
    </xf>
    <xf numFmtId="174" fontId="1" fillId="0" borderId="26" xfId="1" applyNumberFormat="1" applyFont="1" applyBorder="1"/>
    <xf numFmtId="0" fontId="0" fillId="11" borderId="1" xfId="0" applyFont="1" applyFill="1" applyBorder="1" applyAlignment="1">
      <alignment horizontal="center" vertical="center"/>
    </xf>
    <xf numFmtId="0" fontId="0" fillId="11" borderId="1" xfId="0" applyFont="1" applyFill="1" applyBorder="1" applyAlignment="1">
      <alignment horizontal="left" vertical="center" wrapText="1"/>
    </xf>
    <xf numFmtId="43" fontId="0" fillId="11" borderId="1" xfId="2" applyFont="1" applyFill="1" applyBorder="1" applyAlignment="1">
      <alignment vertical="center"/>
    </xf>
    <xf numFmtId="165" fontId="52" fillId="3" borderId="42" xfId="2" applyNumberFormat="1" applyFont="1" applyFill="1" applyBorder="1" applyAlignment="1">
      <alignment horizontal="center" vertical="center" wrapText="1"/>
    </xf>
    <xf numFmtId="0" fontId="0" fillId="0" borderId="30" xfId="0" applyBorder="1" applyAlignment="1"/>
    <xf numFmtId="0" fontId="0" fillId="0" borderId="9" xfId="0" applyBorder="1" applyAlignment="1"/>
    <xf numFmtId="0" fontId="0" fillId="0" borderId="26" xfId="0" applyBorder="1" applyAlignment="1"/>
    <xf numFmtId="182" fontId="38" fillId="0" borderId="0" xfId="0" applyNumberFormat="1" applyFont="1" applyBorder="1" applyProtection="1">
      <protection hidden="1"/>
    </xf>
    <xf numFmtId="10" fontId="31" fillId="3" borderId="47" xfId="4" applyNumberFormat="1" applyFont="1" applyFill="1" applyBorder="1" applyProtection="1">
      <protection hidden="1"/>
    </xf>
    <xf numFmtId="165" fontId="31" fillId="3" borderId="48" xfId="2" applyNumberFormat="1" applyFont="1" applyFill="1" applyBorder="1" applyProtection="1">
      <protection hidden="1"/>
    </xf>
    <xf numFmtId="165" fontId="31" fillId="3" borderId="45" xfId="2" applyNumberFormat="1" applyFont="1" applyFill="1" applyBorder="1" applyProtection="1">
      <protection hidden="1"/>
    </xf>
    <xf numFmtId="165" fontId="31" fillId="3" borderId="23" xfId="2" applyNumberFormat="1" applyFont="1" applyFill="1" applyBorder="1" applyProtection="1">
      <protection hidden="1"/>
    </xf>
    <xf numFmtId="10" fontId="31" fillId="3" borderId="44" xfId="4" applyNumberFormat="1" applyFont="1" applyFill="1" applyBorder="1" applyProtection="1">
      <protection hidden="1"/>
    </xf>
    <xf numFmtId="165" fontId="31" fillId="3" borderId="43" xfId="2" applyNumberFormat="1" applyFont="1" applyFill="1" applyBorder="1" applyProtection="1">
      <protection hidden="1"/>
    </xf>
    <xf numFmtId="165" fontId="7" fillId="3" borderId="47" xfId="2" applyNumberFormat="1" applyFont="1" applyFill="1" applyBorder="1" applyProtection="1">
      <protection hidden="1"/>
    </xf>
    <xf numFmtId="170" fontId="19" fillId="0" borderId="4" xfId="0" applyNumberFormat="1" applyFont="1" applyBorder="1" applyProtection="1">
      <protection hidden="1"/>
    </xf>
    <xf numFmtId="10" fontId="7" fillId="3" borderId="13" xfId="4" applyNumberFormat="1" applyFont="1" applyFill="1" applyBorder="1" applyProtection="1">
      <protection hidden="1"/>
    </xf>
    <xf numFmtId="10" fontId="7" fillId="3" borderId="45" xfId="4" applyNumberFormat="1" applyFont="1" applyFill="1" applyBorder="1" applyProtection="1">
      <protection hidden="1"/>
    </xf>
    <xf numFmtId="10" fontId="8" fillId="3" borderId="5" xfId="4" applyNumberFormat="1" applyFont="1" applyFill="1" applyBorder="1" applyAlignment="1" applyProtection="1">
      <alignment vertical="center"/>
      <protection hidden="1"/>
    </xf>
    <xf numFmtId="165" fontId="7" fillId="3" borderId="15" xfId="2" applyNumberFormat="1" applyFont="1" applyFill="1" applyBorder="1" applyProtection="1">
      <protection hidden="1"/>
    </xf>
    <xf numFmtId="165" fontId="7" fillId="3" borderId="4" xfId="2" applyNumberFormat="1" applyFont="1" applyFill="1" applyBorder="1" applyProtection="1">
      <protection hidden="1"/>
    </xf>
    <xf numFmtId="170" fontId="8" fillId="3" borderId="4" xfId="4" applyNumberFormat="1" applyFont="1" applyFill="1" applyBorder="1" applyAlignment="1" applyProtection="1">
      <alignment vertical="center"/>
      <protection hidden="1"/>
    </xf>
    <xf numFmtId="10" fontId="7" fillId="3" borderId="44" xfId="4" applyNumberFormat="1" applyFont="1" applyFill="1" applyBorder="1" applyProtection="1">
      <protection hidden="1"/>
    </xf>
    <xf numFmtId="10" fontId="7" fillId="3" borderId="43" xfId="4" applyNumberFormat="1" applyFont="1" applyFill="1" applyBorder="1" applyProtection="1">
      <protection hidden="1"/>
    </xf>
    <xf numFmtId="10" fontId="8" fillId="3" borderId="43" xfId="4" applyNumberFormat="1" applyFont="1" applyFill="1" applyBorder="1" applyAlignment="1" applyProtection="1">
      <alignment vertical="center"/>
      <protection hidden="1"/>
    </xf>
    <xf numFmtId="165" fontId="0" fillId="3" borderId="1" xfId="2" applyNumberFormat="1" applyFont="1" applyFill="1" applyBorder="1" applyAlignment="1">
      <alignment horizontal="center" vertical="center" wrapText="1"/>
    </xf>
    <xf numFmtId="165" fontId="0" fillId="0" borderId="0" xfId="0" applyNumberFormat="1"/>
    <xf numFmtId="173" fontId="0" fillId="0" borderId="0" xfId="0" applyNumberFormat="1"/>
    <xf numFmtId="165" fontId="0" fillId="3" borderId="40" xfId="2" applyNumberFormat="1" applyFont="1" applyFill="1" applyBorder="1" applyAlignment="1">
      <alignment horizontal="center" vertical="center" wrapText="1"/>
    </xf>
    <xf numFmtId="165" fontId="0" fillId="3" borderId="22" xfId="2" applyNumberFormat="1" applyFont="1" applyFill="1" applyBorder="1" applyAlignment="1">
      <alignment horizontal="center" vertical="center" wrapText="1"/>
    </xf>
    <xf numFmtId="178" fontId="0" fillId="3" borderId="40" xfId="0" applyNumberFormat="1" applyFont="1" applyFill="1" applyBorder="1" applyAlignment="1">
      <alignment horizontal="right" vertical="center" wrapText="1"/>
    </xf>
    <xf numFmtId="178" fontId="0" fillId="3" borderId="1" xfId="0" applyNumberFormat="1" applyFont="1" applyFill="1" applyBorder="1" applyAlignment="1">
      <alignment horizontal="right" vertical="center" wrapText="1"/>
    </xf>
    <xf numFmtId="178" fontId="0" fillId="3" borderId="22" xfId="0" applyNumberFormat="1" applyFont="1" applyFill="1" applyBorder="1" applyAlignment="1">
      <alignment horizontal="right" vertical="center" wrapText="1"/>
    </xf>
    <xf numFmtId="0" fontId="15" fillId="0" borderId="0" xfId="0" applyFont="1"/>
    <xf numFmtId="0" fontId="15" fillId="0" borderId="0" xfId="0" applyFont="1" applyAlignment="1"/>
    <xf numFmtId="171" fontId="41" fillId="5" borderId="9" xfId="2" applyNumberFormat="1" applyFont="1" applyFill="1" applyBorder="1" applyAlignment="1">
      <alignment horizontal="left" vertical="center" wrapText="1"/>
    </xf>
    <xf numFmtId="171" fontId="41" fillId="5" borderId="26" xfId="2" applyNumberFormat="1" applyFont="1" applyFill="1" applyBorder="1" applyAlignment="1">
      <alignment horizontal="left" vertical="center" wrapText="1"/>
    </xf>
    <xf numFmtId="0" fontId="0" fillId="3" borderId="0" xfId="0" applyFill="1" applyAlignment="1">
      <alignment vertical="center"/>
    </xf>
    <xf numFmtId="0" fontId="0" fillId="3" borderId="1" xfId="0" applyFill="1" applyBorder="1" applyAlignment="1">
      <alignment vertical="center" wrapText="1"/>
    </xf>
    <xf numFmtId="4" fontId="0" fillId="3" borderId="1" xfId="0" applyNumberFormat="1" applyFont="1" applyFill="1" applyBorder="1" applyAlignment="1">
      <alignment horizontal="right" vertical="center" wrapText="1"/>
    </xf>
    <xf numFmtId="177" fontId="0" fillId="3" borderId="1" xfId="2" applyNumberFormat="1" applyFont="1" applyFill="1" applyBorder="1" applyAlignment="1">
      <alignment vertical="center"/>
    </xf>
    <xf numFmtId="178" fontId="0" fillId="3" borderId="1" xfId="0" applyNumberFormat="1" applyFont="1" applyFill="1" applyBorder="1" applyAlignment="1">
      <alignment vertical="center"/>
    </xf>
    <xf numFmtId="43" fontId="0" fillId="3" borderId="0" xfId="2" applyFont="1" applyFill="1" applyAlignment="1">
      <alignment vertical="center"/>
    </xf>
    <xf numFmtId="17" fontId="70" fillId="0" borderId="0" xfId="0" applyNumberFormat="1" applyFont="1" applyFill="1" applyAlignment="1">
      <alignment vertical="center"/>
    </xf>
    <xf numFmtId="0" fontId="64" fillId="0" borderId="0" xfId="0" applyFont="1"/>
    <xf numFmtId="43" fontId="1" fillId="5" borderId="0" xfId="2" applyFont="1" applyFill="1" applyBorder="1" applyAlignment="1">
      <alignment horizontal="center" vertical="center" wrapText="1"/>
    </xf>
    <xf numFmtId="178" fontId="0" fillId="0" borderId="1" xfId="0" applyNumberFormat="1" applyBorder="1" applyAlignment="1">
      <alignment vertical="center"/>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173" fontId="0" fillId="0" borderId="0" xfId="0" applyNumberFormat="1" applyFill="1" applyBorder="1" applyAlignment="1">
      <alignment horizontal="left" vertical="center" wrapText="1"/>
    </xf>
    <xf numFmtId="0" fontId="0" fillId="11" borderId="1" xfId="0" applyFill="1" applyBorder="1" applyAlignment="1">
      <alignment horizontal="left" vertical="center" wrapText="1"/>
    </xf>
    <xf numFmtId="164" fontId="0" fillId="0" borderId="0" xfId="1" applyFont="1" applyAlignment="1">
      <alignment horizontal="left" vertical="center"/>
    </xf>
    <xf numFmtId="164" fontId="0" fillId="0" borderId="0" xfId="1" applyFont="1" applyAlignment="1">
      <alignment horizontal="center" vertical="center"/>
    </xf>
    <xf numFmtId="0" fontId="72" fillId="14" borderId="1" xfId="18" applyFont="1" applyFill="1" applyBorder="1" applyAlignment="1">
      <alignment horizontal="center" vertical="center" wrapText="1"/>
    </xf>
    <xf numFmtId="0" fontId="72" fillId="14" borderId="5" xfId="18" applyFont="1" applyFill="1" applyBorder="1" applyAlignment="1">
      <alignment horizontal="left" vertical="center" wrapText="1"/>
    </xf>
    <xf numFmtId="0" fontId="72" fillId="14" borderId="5" xfId="18" applyFont="1" applyFill="1" applyBorder="1" applyAlignment="1">
      <alignment horizontal="center" vertical="center" wrapText="1"/>
    </xf>
    <xf numFmtId="164" fontId="73" fillId="14" borderId="5" xfId="1" applyFont="1" applyFill="1" applyBorder="1" applyAlignment="1">
      <alignment horizontal="center" vertical="center" wrapText="1"/>
    </xf>
    <xf numFmtId="164" fontId="71" fillId="15" borderId="1" xfId="1" applyFont="1" applyFill="1" applyBorder="1" applyAlignment="1">
      <alignment horizontal="center" vertical="center" wrapText="1"/>
    </xf>
    <xf numFmtId="0" fontId="72" fillId="16" borderId="1" xfId="18" applyFont="1" applyFill="1" applyBorder="1" applyAlignment="1">
      <alignment horizontal="center" vertical="center" wrapText="1"/>
    </xf>
    <xf numFmtId="0" fontId="72" fillId="16" borderId="1" xfId="18" applyFont="1" applyFill="1" applyBorder="1" applyAlignment="1">
      <alignment horizontal="left" vertical="center" wrapText="1"/>
    </xf>
    <xf numFmtId="0" fontId="72" fillId="16" borderId="1" xfId="18" applyNumberFormat="1" applyFont="1" applyFill="1" applyBorder="1" applyAlignment="1">
      <alignment horizontal="center" vertical="center" wrapText="1"/>
    </xf>
    <xf numFmtId="164" fontId="71" fillId="0" borderId="1" xfId="1" applyFont="1" applyFill="1" applyBorder="1" applyAlignment="1">
      <alignment horizontal="center" vertical="center" wrapText="1"/>
    </xf>
    <xf numFmtId="178" fontId="72" fillId="16" borderId="1" xfId="18" applyNumberFormat="1" applyFont="1" applyFill="1" applyBorder="1" applyAlignment="1">
      <alignment horizontal="center" vertical="center" wrapText="1"/>
    </xf>
    <xf numFmtId="0" fontId="71" fillId="15" borderId="1" xfId="18" applyFont="1" applyFill="1" applyBorder="1" applyAlignment="1">
      <alignment horizontal="center" vertical="center" wrapText="1"/>
    </xf>
    <xf numFmtId="0" fontId="71" fillId="15" borderId="1" xfId="18" applyFont="1" applyFill="1" applyBorder="1" applyAlignment="1">
      <alignment horizontal="left" vertical="center" wrapText="1"/>
    </xf>
    <xf numFmtId="0" fontId="71" fillId="13" borderId="1" xfId="18" applyFont="1" applyFill="1" applyBorder="1" applyAlignment="1">
      <alignment horizontal="center" vertical="center" wrapText="1"/>
    </xf>
    <xf numFmtId="0" fontId="71" fillId="13" borderId="1" xfId="18" applyFont="1" applyFill="1" applyBorder="1" applyAlignment="1">
      <alignment horizontal="left" vertical="center" wrapText="1"/>
    </xf>
    <xf numFmtId="0" fontId="71" fillId="13" borderId="1" xfId="18" applyNumberFormat="1" applyFont="1" applyFill="1" applyBorder="1" applyAlignment="1">
      <alignment horizontal="center" vertical="center" wrapText="1"/>
    </xf>
    <xf numFmtId="0" fontId="71" fillId="17" borderId="1" xfId="18" applyFont="1" applyFill="1" applyBorder="1" applyAlignment="1">
      <alignment horizontal="center" vertical="center" wrapText="1"/>
    </xf>
    <xf numFmtId="0" fontId="71" fillId="17" borderId="1" xfId="18" applyFont="1" applyFill="1" applyBorder="1" applyAlignment="1">
      <alignment horizontal="left" vertical="center" wrapText="1"/>
    </xf>
    <xf numFmtId="164" fontId="74" fillId="17" borderId="1" xfId="1" applyFont="1" applyFill="1" applyBorder="1" applyAlignment="1">
      <alignment horizontal="center" vertical="center" wrapText="1"/>
    </xf>
    <xf numFmtId="164" fontId="71" fillId="17" borderId="1" xfId="1" applyFont="1" applyFill="1" applyBorder="1" applyAlignment="1">
      <alignment horizontal="center" vertical="center" wrapText="1"/>
    </xf>
    <xf numFmtId="2" fontId="71" fillId="13" borderId="1" xfId="18" applyNumberFormat="1" applyFont="1" applyFill="1" applyBorder="1" applyAlignment="1">
      <alignment horizontal="center" vertical="center" wrapText="1"/>
    </xf>
    <xf numFmtId="164" fontId="71" fillId="13" borderId="1" xfId="1" applyFont="1" applyFill="1" applyBorder="1" applyAlignment="1">
      <alignment horizontal="center" vertical="center" wrapText="1"/>
    </xf>
    <xf numFmtId="178" fontId="71" fillId="13" borderId="1" xfId="18" applyNumberFormat="1" applyFont="1" applyFill="1" applyBorder="1" applyAlignment="1">
      <alignment horizontal="center" vertical="center" wrapText="1"/>
    </xf>
    <xf numFmtId="0" fontId="71" fillId="18" borderId="1" xfId="18" applyNumberFormat="1" applyFont="1" applyFill="1" applyBorder="1" applyAlignment="1">
      <alignment horizontal="center" vertical="center" wrapText="1"/>
    </xf>
    <xf numFmtId="0" fontId="71" fillId="18" borderId="1" xfId="18" applyFont="1" applyFill="1" applyBorder="1" applyAlignment="1">
      <alignment horizontal="left" vertical="center" wrapText="1"/>
    </xf>
    <xf numFmtId="0" fontId="71" fillId="18" borderId="1" xfId="18" applyFont="1" applyFill="1" applyBorder="1" applyAlignment="1">
      <alignment horizontal="center" vertical="center" wrapText="1"/>
    </xf>
    <xf numFmtId="4" fontId="71" fillId="18" borderId="1" xfId="18" applyNumberFormat="1" applyFont="1" applyFill="1" applyBorder="1" applyAlignment="1">
      <alignment horizontal="center" vertical="center" wrapText="1"/>
    </xf>
    <xf numFmtId="164" fontId="0" fillId="4" borderId="1" xfId="1" applyFont="1" applyFill="1" applyBorder="1" applyAlignment="1">
      <alignment horizontal="center" vertical="center"/>
    </xf>
    <xf numFmtId="164" fontId="74" fillId="15" borderId="1" xfId="1" applyFont="1" applyFill="1" applyBorder="1" applyAlignment="1">
      <alignment horizontal="center" vertical="center" wrapText="1"/>
    </xf>
    <xf numFmtId="4" fontId="71" fillId="13" borderId="1" xfId="18" applyNumberFormat="1" applyFont="1" applyFill="1" applyBorder="1" applyAlignment="1">
      <alignment horizontal="center" vertical="center" wrapText="1"/>
    </xf>
    <xf numFmtId="0" fontId="0" fillId="0" borderId="40" xfId="0" applyFill="1" applyBorder="1" applyAlignment="1">
      <alignment vertical="center" wrapText="1"/>
    </xf>
    <xf numFmtId="0" fontId="0" fillId="3" borderId="40" xfId="0" applyFill="1" applyBorder="1" applyAlignment="1">
      <alignment horizontal="center" vertical="center" wrapText="1"/>
    </xf>
    <xf numFmtId="0" fontId="0" fillId="0" borderId="22" xfId="0" applyFill="1" applyBorder="1" applyAlignment="1">
      <alignment vertical="center" wrapText="1"/>
    </xf>
    <xf numFmtId="0" fontId="0" fillId="3" borderId="22" xfId="0" applyFill="1" applyBorder="1" applyAlignment="1">
      <alignment horizontal="center" vertical="center" wrapText="1"/>
    </xf>
    <xf numFmtId="183" fontId="0" fillId="0" borderId="0" xfId="0" applyNumberFormat="1" applyAlignment="1">
      <alignment vertical="center"/>
    </xf>
    <xf numFmtId="184" fontId="0" fillId="0" borderId="0" xfId="0" applyNumberFormat="1"/>
    <xf numFmtId="0" fontId="0" fillId="3" borderId="22" xfId="0" applyFill="1" applyBorder="1" applyAlignment="1">
      <alignment vertical="center" wrapText="1"/>
    </xf>
    <xf numFmtId="167" fontId="36" fillId="3" borderId="0" xfId="1" applyNumberFormat="1" applyFont="1" applyFill="1" applyBorder="1" applyAlignment="1">
      <alignment horizontal="center" vertical="center" wrapText="1"/>
    </xf>
    <xf numFmtId="0" fontId="32" fillId="0" borderId="1" xfId="0" applyFont="1" applyBorder="1" applyAlignment="1">
      <alignment horizontal="left" vertical="center" wrapText="1"/>
    </xf>
    <xf numFmtId="0" fontId="33" fillId="0" borderId="2" xfId="0" applyFont="1" applyBorder="1" applyAlignment="1">
      <alignment horizontal="left" vertical="center" wrapText="1"/>
    </xf>
    <xf numFmtId="0" fontId="33" fillId="0" borderId="35" xfId="0" applyFont="1" applyBorder="1" applyAlignment="1">
      <alignment horizontal="left" vertical="center" wrapText="1"/>
    </xf>
    <xf numFmtId="0" fontId="34" fillId="3" borderId="2" xfId="0" applyFont="1" applyFill="1" applyBorder="1" applyAlignment="1">
      <alignment horizontal="left" vertical="center"/>
    </xf>
    <xf numFmtId="0" fontId="34" fillId="3" borderId="35" xfId="0" applyFont="1" applyFill="1" applyBorder="1" applyAlignment="1">
      <alignment horizontal="left" vertical="center"/>
    </xf>
    <xf numFmtId="0" fontId="13" fillId="3" borderId="0" xfId="0" applyFont="1" applyFill="1" applyBorder="1" applyAlignment="1">
      <alignment horizontal="center" vertical="center" wrapText="1"/>
    </xf>
    <xf numFmtId="0" fontId="17" fillId="3" borderId="0" xfId="0" applyFont="1" applyFill="1" applyBorder="1" applyAlignment="1">
      <alignment horizontal="center" vertical="center" wrapText="1"/>
    </xf>
    <xf numFmtId="1" fontId="34" fillId="0" borderId="2" xfId="0" applyNumberFormat="1" applyFont="1" applyFill="1" applyBorder="1" applyAlignment="1">
      <alignment horizontal="left" vertical="center" wrapText="1"/>
    </xf>
    <xf numFmtId="1" fontId="34" fillId="0" borderId="35" xfId="0" applyNumberFormat="1" applyFont="1" applyFill="1" applyBorder="1" applyAlignment="1">
      <alignment horizontal="left" vertical="center" wrapText="1"/>
    </xf>
    <xf numFmtId="0" fontId="11"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1" fillId="3" borderId="16" xfId="0" applyFont="1" applyFill="1" applyBorder="1" applyAlignment="1">
      <alignment horizontal="right" vertical="center"/>
    </xf>
    <xf numFmtId="0" fontId="11" fillId="3" borderId="6" xfId="0" applyFont="1" applyFill="1" applyBorder="1" applyAlignment="1">
      <alignment horizontal="right" vertical="center"/>
    </xf>
    <xf numFmtId="0" fontId="6" fillId="0" borderId="0" xfId="0" applyFont="1" applyBorder="1" applyAlignment="1">
      <alignment horizontal="center" vertical="center"/>
    </xf>
    <xf numFmtId="0" fontId="18" fillId="3" borderId="0" xfId="0" applyFont="1" applyFill="1" applyBorder="1" applyAlignment="1">
      <alignment horizontal="center"/>
    </xf>
    <xf numFmtId="0" fontId="47" fillId="3" borderId="0" xfId="0" applyFont="1" applyFill="1" applyBorder="1" applyAlignment="1">
      <alignment horizontal="center" vertical="center" wrapText="1"/>
    </xf>
    <xf numFmtId="0" fontId="6" fillId="0" borderId="0" xfId="0" applyFont="1" applyBorder="1" applyAlignment="1">
      <alignment horizontal="center" vertical="center" wrapText="1"/>
    </xf>
    <xf numFmtId="1" fontId="10" fillId="0" borderId="0" xfId="0" applyNumberFormat="1" applyFont="1" applyFill="1" applyBorder="1" applyAlignment="1">
      <alignment horizontal="center" vertical="center" wrapText="1"/>
    </xf>
    <xf numFmtId="1" fontId="10" fillId="3" borderId="0" xfId="0" applyNumberFormat="1" applyFont="1" applyFill="1" applyBorder="1" applyAlignment="1">
      <alignment horizontal="center" vertical="center"/>
    </xf>
    <xf numFmtId="0" fontId="10" fillId="3" borderId="0" xfId="0" applyFont="1" applyFill="1" applyBorder="1" applyAlignment="1">
      <alignment horizontal="center" vertical="center"/>
    </xf>
    <xf numFmtId="0" fontId="15" fillId="5" borderId="2" xfId="0" applyFont="1" applyFill="1" applyBorder="1" applyAlignment="1">
      <alignment horizontal="right" vertical="center" wrapText="1"/>
    </xf>
    <xf numFmtId="0" fontId="15" fillId="5" borderId="35" xfId="0" applyFont="1" applyFill="1" applyBorder="1" applyAlignment="1">
      <alignment horizontal="right" vertical="center" wrapText="1"/>
    </xf>
    <xf numFmtId="0" fontId="4" fillId="0" borderId="0" xfId="0" applyFont="1" applyBorder="1" applyAlignment="1">
      <alignment horizontal="center" vertical="center"/>
    </xf>
    <xf numFmtId="0" fontId="0" fillId="3" borderId="16" xfId="0" applyFill="1" applyBorder="1" applyAlignment="1">
      <alignment horizontal="center" vertical="center" wrapText="1"/>
    </xf>
    <xf numFmtId="0" fontId="0" fillId="3" borderId="6" xfId="0" applyFill="1" applyBorder="1" applyAlignment="1">
      <alignment horizontal="center" vertical="center" wrapText="1"/>
    </xf>
    <xf numFmtId="0" fontId="0" fillId="3" borderId="17" xfId="0" applyFill="1" applyBorder="1" applyAlignment="1">
      <alignment horizontal="center" vertical="center" wrapText="1"/>
    </xf>
    <xf numFmtId="0" fontId="8" fillId="6" borderId="33" xfId="0" applyFont="1" applyFill="1" applyBorder="1" applyAlignment="1">
      <alignment horizontal="left" vertical="center" wrapText="1"/>
    </xf>
    <xf numFmtId="0" fontId="8" fillId="6" borderId="6" xfId="0" applyFont="1" applyFill="1" applyBorder="1" applyAlignment="1">
      <alignment horizontal="left" vertical="center" wrapText="1"/>
    </xf>
    <xf numFmtId="0" fontId="8" fillId="6" borderId="17" xfId="0" applyFont="1" applyFill="1" applyBorder="1" applyAlignment="1">
      <alignment horizontal="left" vertical="center" wrapText="1"/>
    </xf>
    <xf numFmtId="1" fontId="10" fillId="0" borderId="0"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wrapText="1"/>
    </xf>
    <xf numFmtId="0" fontId="1" fillId="3" borderId="30" xfId="0" applyFont="1" applyFill="1" applyBorder="1" applyAlignment="1">
      <alignment horizontal="right" vertical="center" wrapText="1"/>
    </xf>
    <xf numFmtId="0" fontId="1" fillId="3" borderId="9" xfId="0" applyFont="1" applyFill="1" applyBorder="1" applyAlignment="1">
      <alignment horizontal="right" vertical="center" wrapText="1"/>
    </xf>
    <xf numFmtId="0" fontId="1" fillId="3" borderId="57" xfId="0" applyFont="1" applyFill="1" applyBorder="1" applyAlignment="1">
      <alignment horizontal="right" vertical="center" wrapText="1"/>
    </xf>
    <xf numFmtId="0" fontId="0" fillId="0" borderId="0" xfId="0" applyBorder="1" applyAlignment="1">
      <alignment horizontal="left"/>
    </xf>
    <xf numFmtId="0" fontId="7" fillId="0" borderId="0" xfId="3" applyFill="1" applyBorder="1" applyAlignment="1">
      <alignment horizontal="left"/>
    </xf>
    <xf numFmtId="0" fontId="1" fillId="0" borderId="0" xfId="0" applyFont="1" applyBorder="1" applyAlignment="1">
      <alignment horizontal="center" vertical="center"/>
    </xf>
    <xf numFmtId="0" fontId="6" fillId="0" borderId="0" xfId="0" applyFont="1" applyFill="1" applyBorder="1" applyAlignment="1">
      <alignment horizontal="center" vertical="center"/>
    </xf>
    <xf numFmtId="0" fontId="1" fillId="0" borderId="0" xfId="0" applyFont="1" applyFill="1" applyBorder="1" applyAlignment="1">
      <alignment horizontal="left" vertical="center" wrapText="1"/>
    </xf>
    <xf numFmtId="0" fontId="0" fillId="0" borderId="0" xfId="0" applyAlignment="1">
      <alignment horizontal="left" vertical="center" wrapText="1"/>
    </xf>
    <xf numFmtId="0" fontId="0" fillId="0" borderId="1" xfId="0" applyBorder="1" applyAlignment="1">
      <alignment horizontal="left" vertical="center"/>
    </xf>
    <xf numFmtId="0" fontId="0" fillId="0" borderId="18" xfId="0" applyBorder="1" applyAlignment="1">
      <alignment horizontal="left" vertical="center"/>
    </xf>
    <xf numFmtId="0" fontId="8" fillId="6" borderId="27" xfId="0" applyFont="1" applyFill="1" applyBorder="1" applyAlignment="1">
      <alignment horizontal="left" vertical="center" wrapText="1"/>
    </xf>
    <xf numFmtId="0" fontId="8" fillId="6" borderId="4" xfId="0" applyFont="1" applyFill="1" applyBorder="1" applyAlignment="1">
      <alignment horizontal="left" vertical="center" wrapText="1"/>
    </xf>
    <xf numFmtId="0" fontId="8" fillId="6" borderId="15" xfId="0" applyFont="1" applyFill="1" applyBorder="1" applyAlignment="1">
      <alignment horizontal="left" vertical="center" wrapText="1"/>
    </xf>
    <xf numFmtId="0" fontId="1" fillId="6" borderId="31" xfId="0" applyFont="1" applyFill="1" applyBorder="1" applyAlignment="1">
      <alignment horizontal="right" vertical="center"/>
    </xf>
    <xf numFmtId="0" fontId="1" fillId="6" borderId="32" xfId="0" applyFont="1" applyFill="1" applyBorder="1" applyAlignment="1">
      <alignment horizontal="right" vertical="center"/>
    </xf>
    <xf numFmtId="0" fontId="1" fillId="6" borderId="33" xfId="0" applyFont="1" applyFill="1" applyBorder="1" applyAlignment="1">
      <alignment horizontal="right" vertical="center"/>
    </xf>
    <xf numFmtId="0" fontId="25" fillId="0" borderId="21" xfId="0" applyFont="1" applyBorder="1" applyAlignment="1">
      <alignment horizontal="right" vertical="center" wrapText="1"/>
    </xf>
    <xf numFmtId="0" fontId="25" fillId="0" borderId="43" xfId="0" applyFont="1" applyBorder="1" applyAlignment="1">
      <alignment horizontal="right" vertical="center" wrapText="1"/>
    </xf>
    <xf numFmtId="0" fontId="0" fillId="0" borderId="40" xfId="0" applyBorder="1" applyAlignment="1">
      <alignment horizontal="left" vertical="center"/>
    </xf>
    <xf numFmtId="0" fontId="0" fillId="0" borderId="41" xfId="0" applyBorder="1" applyAlignment="1">
      <alignment horizontal="left" vertical="center"/>
    </xf>
    <xf numFmtId="0" fontId="1" fillId="6" borderId="56" xfId="0" applyFont="1" applyFill="1" applyBorder="1" applyAlignment="1">
      <alignment horizontal="right" vertical="center"/>
    </xf>
    <xf numFmtId="0" fontId="1" fillId="6" borderId="40" xfId="0" applyFont="1" applyFill="1" applyBorder="1" applyAlignment="1">
      <alignment horizontal="right" vertical="center"/>
    </xf>
    <xf numFmtId="0" fontId="1" fillId="6" borderId="37" xfId="0" applyFont="1" applyFill="1" applyBorder="1" applyAlignment="1">
      <alignment horizontal="right" vertical="center"/>
    </xf>
    <xf numFmtId="0" fontId="0" fillId="0" borderId="22" xfId="0" applyBorder="1" applyAlignment="1">
      <alignment horizontal="left" vertical="center"/>
    </xf>
    <xf numFmtId="0" fontId="0" fillId="0" borderId="19" xfId="0" applyBorder="1" applyAlignment="1">
      <alignment horizontal="left" vertical="center"/>
    </xf>
    <xf numFmtId="0" fontId="1" fillId="6" borderId="37" xfId="0" applyFont="1" applyFill="1" applyBorder="1" applyAlignment="1">
      <alignment horizontal="left" vertical="center" wrapText="1"/>
    </xf>
    <xf numFmtId="0" fontId="1" fillId="6" borderId="38" xfId="0" applyFont="1" applyFill="1" applyBorder="1" applyAlignment="1">
      <alignment horizontal="left" vertical="center" wrapText="1"/>
    </xf>
    <xf numFmtId="0" fontId="1" fillId="6" borderId="61" xfId="0" applyFont="1" applyFill="1" applyBorder="1" applyAlignment="1">
      <alignment horizontal="left" vertical="center" wrapText="1"/>
    </xf>
    <xf numFmtId="0" fontId="1" fillId="3" borderId="7" xfId="0" applyFont="1" applyFill="1" applyBorder="1" applyAlignment="1">
      <alignment horizontal="right" vertical="center" wrapText="1"/>
    </xf>
    <xf numFmtId="0" fontId="1" fillId="3" borderId="0" xfId="0" applyFont="1" applyFill="1" applyBorder="1" applyAlignment="1">
      <alignment horizontal="right" vertical="center" wrapText="1"/>
    </xf>
    <xf numFmtId="165" fontId="8" fillId="5" borderId="47" xfId="2" applyNumberFormat="1" applyFont="1" applyFill="1" applyBorder="1" applyAlignment="1">
      <alignment horizontal="center" vertical="center" wrapText="1"/>
    </xf>
    <xf numFmtId="0" fontId="0" fillId="5" borderId="11" xfId="0" applyFill="1" applyBorder="1"/>
    <xf numFmtId="0" fontId="0" fillId="5" borderId="12" xfId="0" applyFill="1" applyBorder="1"/>
    <xf numFmtId="165" fontId="8" fillId="5" borderId="45" xfId="2" applyNumberFormat="1" applyFont="1" applyFill="1" applyBorder="1" applyAlignment="1">
      <alignment horizontal="center" vertical="center" wrapText="1"/>
    </xf>
    <xf numFmtId="165" fontId="8" fillId="5" borderId="0" xfId="2" applyNumberFormat="1" applyFont="1" applyFill="1" applyBorder="1" applyAlignment="1">
      <alignment horizontal="center" vertical="center" wrapText="1"/>
    </xf>
    <xf numFmtId="165" fontId="8" fillId="5" borderId="8" xfId="2" applyNumberFormat="1" applyFont="1" applyFill="1" applyBorder="1" applyAlignment="1">
      <alignment horizontal="center" vertical="center" wrapText="1"/>
    </xf>
    <xf numFmtId="171" fontId="41" fillId="5" borderId="40" xfId="2" applyNumberFormat="1" applyFont="1" applyFill="1" applyBorder="1" applyAlignment="1">
      <alignment horizontal="left" vertical="center" wrapText="1"/>
    </xf>
    <xf numFmtId="171" fontId="41" fillId="5" borderId="41" xfId="2" applyNumberFormat="1" applyFont="1" applyFill="1" applyBorder="1" applyAlignment="1">
      <alignment horizontal="left" vertical="center" wrapText="1"/>
    </xf>
    <xf numFmtId="171" fontId="41" fillId="5" borderId="1" xfId="2" applyNumberFormat="1" applyFont="1" applyFill="1" applyBorder="1" applyAlignment="1">
      <alignment horizontal="left" vertical="center" wrapText="1"/>
    </xf>
    <xf numFmtId="171" fontId="41" fillId="5" borderId="18" xfId="2" applyNumberFormat="1" applyFont="1" applyFill="1" applyBorder="1" applyAlignment="1">
      <alignment horizontal="left" vertical="center" wrapText="1"/>
    </xf>
    <xf numFmtId="171" fontId="41" fillId="5" borderId="22" xfId="2" applyNumberFormat="1" applyFont="1" applyFill="1" applyBorder="1" applyAlignment="1">
      <alignment horizontal="left" vertical="center" wrapText="1"/>
    </xf>
    <xf numFmtId="171" fontId="41" fillId="5" borderId="19" xfId="2" applyNumberFormat="1" applyFont="1" applyFill="1" applyBorder="1" applyAlignment="1">
      <alignment horizontal="left" vertical="center" wrapText="1"/>
    </xf>
    <xf numFmtId="0" fontId="8" fillId="6" borderId="16" xfId="0" applyFont="1" applyFill="1" applyBorder="1" applyAlignment="1">
      <alignment horizontal="left" vertical="center" wrapText="1"/>
    </xf>
    <xf numFmtId="0" fontId="8" fillId="6" borderId="33" xfId="0" applyFont="1" applyFill="1" applyBorder="1" applyAlignment="1">
      <alignment horizontal="left" vertical="center"/>
    </xf>
    <xf numFmtId="0" fontId="8" fillId="6" borderId="6" xfId="0" applyFont="1" applyFill="1" applyBorder="1" applyAlignment="1">
      <alignment horizontal="left" vertical="center"/>
    </xf>
    <xf numFmtId="0" fontId="8" fillId="6" borderId="17" xfId="0" applyFont="1" applyFill="1" applyBorder="1" applyAlignment="1">
      <alignment horizontal="left" vertical="center"/>
    </xf>
    <xf numFmtId="165" fontId="8" fillId="5" borderId="11" xfId="2" applyNumberFormat="1" applyFont="1" applyFill="1" applyBorder="1" applyAlignment="1">
      <alignment horizontal="center" vertical="center" wrapText="1"/>
    </xf>
    <xf numFmtId="165" fontId="8" fillId="5" borderId="12" xfId="2" applyNumberFormat="1" applyFont="1" applyFill="1" applyBorder="1" applyAlignment="1">
      <alignment horizontal="center" vertical="center" wrapText="1"/>
    </xf>
    <xf numFmtId="171" fontId="41" fillId="5" borderId="9" xfId="2" applyNumberFormat="1" applyFont="1" applyFill="1" applyBorder="1" applyAlignment="1">
      <alignment horizontal="left" vertical="center" wrapText="1"/>
    </xf>
    <xf numFmtId="171" fontId="41" fillId="5" borderId="26" xfId="2" applyNumberFormat="1" applyFont="1" applyFill="1" applyBorder="1" applyAlignment="1">
      <alignment horizontal="left" vertical="center" wrapText="1"/>
    </xf>
    <xf numFmtId="0" fontId="15" fillId="0" borderId="0" xfId="0" applyFont="1" applyAlignment="1">
      <alignment horizontal="center"/>
    </xf>
    <xf numFmtId="10" fontId="26" fillId="3" borderId="53" xfId="4" applyNumberFormat="1" applyFont="1" applyFill="1" applyBorder="1" applyAlignment="1" applyProtection="1">
      <alignment horizontal="center" vertical="center"/>
      <protection hidden="1"/>
    </xf>
    <xf numFmtId="10" fontId="26" fillId="3" borderId="54" xfId="4" applyNumberFormat="1" applyFont="1" applyFill="1" applyBorder="1" applyAlignment="1" applyProtection="1">
      <alignment horizontal="center" vertical="center"/>
      <protection hidden="1"/>
    </xf>
    <xf numFmtId="10" fontId="26" fillId="3" borderId="55" xfId="4" applyNumberFormat="1" applyFont="1" applyFill="1" applyBorder="1" applyAlignment="1" applyProtection="1">
      <alignment horizontal="center" vertical="center"/>
      <protection hidden="1"/>
    </xf>
    <xf numFmtId="49" fontId="8" fillId="3" borderId="20" xfId="0" applyNumberFormat="1" applyFont="1" applyFill="1" applyBorder="1" applyAlignment="1" applyProtection="1">
      <alignment horizontal="center" vertical="center"/>
      <protection hidden="1"/>
    </xf>
    <xf numFmtId="49" fontId="8" fillId="3" borderId="1" xfId="0" applyNumberFormat="1" applyFont="1" applyFill="1" applyBorder="1" applyAlignment="1" applyProtection="1">
      <alignment horizontal="center" vertical="center"/>
      <protection hidden="1"/>
    </xf>
    <xf numFmtId="10" fontId="8" fillId="3" borderId="53" xfId="4" applyNumberFormat="1" applyFont="1" applyFill="1" applyBorder="1" applyAlignment="1" applyProtection="1">
      <alignment horizontal="center" vertical="center"/>
      <protection hidden="1"/>
    </xf>
    <xf numFmtId="10" fontId="8" fillId="3" borderId="54" xfId="4" applyNumberFormat="1" applyFont="1" applyFill="1" applyBorder="1" applyAlignment="1" applyProtection="1">
      <alignment horizontal="center" vertical="center"/>
      <protection hidden="1"/>
    </xf>
    <xf numFmtId="10" fontId="8" fillId="3" borderId="55" xfId="4" applyNumberFormat="1" applyFont="1" applyFill="1" applyBorder="1" applyAlignment="1" applyProtection="1">
      <alignment horizontal="center" vertical="center"/>
      <protection hidden="1"/>
    </xf>
    <xf numFmtId="49" fontId="8" fillId="3" borderId="21" xfId="0" applyNumberFormat="1" applyFont="1" applyFill="1" applyBorder="1" applyAlignment="1" applyProtection="1">
      <alignment horizontal="center" vertical="center"/>
      <protection hidden="1"/>
    </xf>
    <xf numFmtId="49" fontId="8" fillId="3" borderId="22" xfId="0" applyNumberFormat="1" applyFont="1" applyFill="1" applyBorder="1" applyAlignment="1" applyProtection="1">
      <alignment horizontal="center" vertical="center"/>
      <protection hidden="1"/>
    </xf>
    <xf numFmtId="0" fontId="0" fillId="3" borderId="27" xfId="0" applyFill="1" applyBorder="1" applyAlignment="1" applyProtection="1">
      <alignment horizontal="center" vertical="center"/>
      <protection hidden="1"/>
    </xf>
    <xf numFmtId="0" fontId="0" fillId="3" borderId="29" xfId="0" applyFill="1" applyBorder="1" applyAlignment="1" applyProtection="1">
      <alignment horizontal="center" vertical="center"/>
      <protection hidden="1"/>
    </xf>
    <xf numFmtId="0" fontId="0" fillId="3" borderId="24" xfId="0" applyFill="1" applyBorder="1" applyAlignment="1" applyProtection="1">
      <alignment horizontal="center" vertical="center"/>
      <protection hidden="1"/>
    </xf>
    <xf numFmtId="0" fontId="24" fillId="3" borderId="51" xfId="0" applyNumberFormat="1" applyFont="1" applyFill="1" applyBorder="1" applyAlignment="1" applyProtection="1">
      <alignment horizontal="left" vertical="center" wrapText="1"/>
      <protection hidden="1"/>
    </xf>
    <xf numFmtId="0" fontId="24" fillId="3" borderId="52" xfId="0" applyNumberFormat="1" applyFont="1" applyFill="1" applyBorder="1" applyAlignment="1" applyProtection="1">
      <alignment horizontal="left" vertical="center" wrapText="1"/>
      <protection hidden="1"/>
    </xf>
    <xf numFmtId="0" fontId="24" fillId="3" borderId="0" xfId="0" applyNumberFormat="1" applyFont="1" applyFill="1" applyBorder="1" applyAlignment="1" applyProtection="1">
      <alignment horizontal="left" vertical="center" wrapText="1"/>
      <protection hidden="1"/>
    </xf>
    <xf numFmtId="0" fontId="24" fillId="3" borderId="49" xfId="0" applyNumberFormat="1" applyFont="1" applyFill="1" applyBorder="1" applyAlignment="1" applyProtection="1">
      <alignment horizontal="left" vertical="center" wrapText="1"/>
      <protection hidden="1"/>
    </xf>
    <xf numFmtId="0" fontId="24" fillId="3" borderId="14" xfId="0" applyNumberFormat="1" applyFont="1" applyFill="1" applyBorder="1" applyAlignment="1" applyProtection="1">
      <alignment horizontal="left" vertical="center" wrapText="1"/>
      <protection hidden="1"/>
    </xf>
    <xf numFmtId="0" fontId="24" fillId="3" borderId="50" xfId="0" applyNumberFormat="1" applyFont="1" applyFill="1" applyBorder="1" applyAlignment="1" applyProtection="1">
      <alignment horizontal="left" vertical="center" wrapText="1"/>
      <protection hidden="1"/>
    </xf>
    <xf numFmtId="0" fontId="24" fillId="3" borderId="15" xfId="0" applyNumberFormat="1" applyFont="1" applyFill="1" applyBorder="1" applyAlignment="1" applyProtection="1">
      <alignment horizontal="left" vertical="center" wrapText="1"/>
      <protection hidden="1"/>
    </xf>
    <xf numFmtId="0" fontId="24" fillId="3" borderId="45" xfId="0" applyNumberFormat="1" applyFont="1" applyFill="1" applyBorder="1" applyAlignment="1" applyProtection="1">
      <alignment horizontal="left" vertical="center" wrapText="1"/>
      <protection hidden="1"/>
    </xf>
    <xf numFmtId="0" fontId="24" fillId="3" borderId="13" xfId="0" applyNumberFormat="1" applyFont="1" applyFill="1" applyBorder="1" applyAlignment="1" applyProtection="1">
      <alignment horizontal="left" vertical="center" wrapText="1"/>
      <protection hidden="1"/>
    </xf>
    <xf numFmtId="0" fontId="0" fillId="3" borderId="56" xfId="0" applyFill="1" applyBorder="1" applyAlignment="1" applyProtection="1">
      <alignment horizontal="center" vertical="center"/>
      <protection hidden="1"/>
    </xf>
    <xf numFmtId="0" fontId="0" fillId="3" borderId="20" xfId="0" applyFill="1" applyBorder="1" applyAlignment="1" applyProtection="1">
      <alignment horizontal="center" vertical="center"/>
      <protection hidden="1"/>
    </xf>
    <xf numFmtId="0" fontId="0" fillId="3" borderId="21" xfId="0" applyFill="1" applyBorder="1" applyAlignment="1" applyProtection="1">
      <alignment horizontal="center" vertical="center"/>
      <protection hidden="1"/>
    </xf>
    <xf numFmtId="0" fontId="24" fillId="0" borderId="47" xfId="0" applyNumberFormat="1" applyFont="1" applyFill="1" applyBorder="1" applyAlignment="1" applyProtection="1">
      <alignment horizontal="left" vertical="center" wrapText="1"/>
      <protection hidden="1"/>
    </xf>
    <xf numFmtId="0" fontId="24" fillId="0" borderId="11" xfId="0" applyNumberFormat="1" applyFont="1" applyFill="1" applyBorder="1" applyAlignment="1" applyProtection="1">
      <alignment horizontal="left" vertical="center" wrapText="1"/>
      <protection hidden="1"/>
    </xf>
    <xf numFmtId="0" fontId="24" fillId="0" borderId="46" xfId="0" applyNumberFormat="1" applyFont="1" applyFill="1" applyBorder="1" applyAlignment="1" applyProtection="1">
      <alignment horizontal="left" vertical="center" wrapText="1"/>
      <protection hidden="1"/>
    </xf>
    <xf numFmtId="0" fontId="24" fillId="0" borderId="45" xfId="0" applyNumberFormat="1" applyFont="1" applyFill="1" applyBorder="1" applyAlignment="1" applyProtection="1">
      <alignment horizontal="left" vertical="center" wrapText="1"/>
      <protection hidden="1"/>
    </xf>
    <xf numFmtId="0" fontId="24" fillId="0" borderId="0" xfId="0" applyNumberFormat="1" applyFont="1" applyFill="1" applyBorder="1" applyAlignment="1" applyProtection="1">
      <alignment horizontal="left" vertical="center" wrapText="1"/>
      <protection hidden="1"/>
    </xf>
    <xf numFmtId="0" fontId="24" fillId="0" borderId="49" xfId="0" applyNumberFormat="1" applyFont="1" applyFill="1" applyBorder="1" applyAlignment="1" applyProtection="1">
      <alignment horizontal="left" vertical="center" wrapText="1"/>
      <protection hidden="1"/>
    </xf>
    <xf numFmtId="0" fontId="24" fillId="0" borderId="44" xfId="0" applyNumberFormat="1" applyFont="1" applyFill="1" applyBorder="1" applyAlignment="1" applyProtection="1">
      <alignment horizontal="left" vertical="center" wrapText="1"/>
      <protection hidden="1"/>
    </xf>
    <xf numFmtId="0" fontId="24" fillId="0" borderId="9" xfId="0" applyNumberFormat="1" applyFont="1" applyFill="1" applyBorder="1" applyAlignment="1" applyProtection="1">
      <alignment horizontal="left" vertical="center" wrapText="1"/>
      <protection hidden="1"/>
    </xf>
    <xf numFmtId="0" fontId="24" fillId="0" borderId="57" xfId="0" applyNumberFormat="1" applyFont="1" applyFill="1" applyBorder="1" applyAlignment="1" applyProtection="1">
      <alignment horizontal="left" vertical="center" wrapText="1"/>
      <protection hidden="1"/>
    </xf>
    <xf numFmtId="0" fontId="0" fillId="3" borderId="56" xfId="0" applyFont="1" applyFill="1" applyBorder="1" applyAlignment="1" applyProtection="1">
      <alignment horizontal="center" vertical="center"/>
      <protection hidden="1"/>
    </xf>
    <xf numFmtId="0" fontId="0" fillId="3" borderId="20" xfId="0" applyFont="1" applyFill="1" applyBorder="1" applyAlignment="1" applyProtection="1">
      <alignment horizontal="center" vertical="center"/>
      <protection hidden="1"/>
    </xf>
    <xf numFmtId="0" fontId="0" fillId="3" borderId="21" xfId="0" applyFont="1" applyFill="1" applyBorder="1" applyAlignment="1" applyProtection="1">
      <alignment horizontal="center" vertical="center"/>
      <protection hidden="1"/>
    </xf>
    <xf numFmtId="0" fontId="31" fillId="0" borderId="47" xfId="0" applyNumberFormat="1" applyFont="1" applyFill="1" applyBorder="1" applyAlignment="1" applyProtection="1">
      <alignment horizontal="left" vertical="center" wrapText="1"/>
      <protection hidden="1"/>
    </xf>
    <xf numFmtId="0" fontId="31" fillId="0" borderId="11" xfId="0" applyNumberFormat="1" applyFont="1" applyFill="1" applyBorder="1" applyAlignment="1" applyProtection="1">
      <alignment horizontal="left" vertical="center" wrapText="1"/>
      <protection hidden="1"/>
    </xf>
    <xf numFmtId="0" fontId="31" fillId="0" borderId="46" xfId="0" applyNumberFormat="1" applyFont="1" applyFill="1" applyBorder="1" applyAlignment="1" applyProtection="1">
      <alignment horizontal="left" vertical="center" wrapText="1"/>
      <protection hidden="1"/>
    </xf>
    <xf numFmtId="0" fontId="31" fillId="0" borderId="45" xfId="0" applyNumberFormat="1" applyFont="1" applyFill="1" applyBorder="1" applyAlignment="1" applyProtection="1">
      <alignment horizontal="left" vertical="center" wrapText="1"/>
      <protection hidden="1"/>
    </xf>
    <xf numFmtId="0" fontId="31" fillId="0" borderId="0" xfId="0" applyNumberFormat="1" applyFont="1" applyFill="1" applyBorder="1" applyAlignment="1" applyProtection="1">
      <alignment horizontal="left" vertical="center" wrapText="1"/>
      <protection hidden="1"/>
    </xf>
    <xf numFmtId="0" fontId="31" fillId="0" borderId="49" xfId="0" applyNumberFormat="1" applyFont="1" applyFill="1" applyBorder="1" applyAlignment="1" applyProtection="1">
      <alignment horizontal="left" vertical="center" wrapText="1"/>
      <protection hidden="1"/>
    </xf>
    <xf numFmtId="0" fontId="31" fillId="0" borderId="44" xfId="0" applyNumberFormat="1" applyFont="1" applyFill="1" applyBorder="1" applyAlignment="1" applyProtection="1">
      <alignment horizontal="left" vertical="center" wrapText="1"/>
      <protection hidden="1"/>
    </xf>
    <xf numFmtId="0" fontId="31" fillId="0" borderId="9" xfId="0" applyNumberFormat="1" applyFont="1" applyFill="1" applyBorder="1" applyAlignment="1" applyProtection="1">
      <alignment horizontal="left" vertical="center" wrapText="1"/>
      <protection hidden="1"/>
    </xf>
    <xf numFmtId="0" fontId="31" fillId="0" borderId="57" xfId="0" applyNumberFormat="1" applyFont="1" applyFill="1" applyBorder="1" applyAlignment="1" applyProtection="1">
      <alignment horizontal="left" vertical="center" wrapText="1"/>
      <protection hidden="1"/>
    </xf>
    <xf numFmtId="10" fontId="31" fillId="3" borderId="53" xfId="4" applyNumberFormat="1" applyFont="1" applyFill="1" applyBorder="1" applyAlignment="1" applyProtection="1">
      <alignment horizontal="center" vertical="center"/>
      <protection hidden="1"/>
    </xf>
    <xf numFmtId="10" fontId="31" fillId="3" borderId="54" xfId="4" applyNumberFormat="1" applyFont="1" applyFill="1" applyBorder="1" applyAlignment="1" applyProtection="1">
      <alignment horizontal="center" vertical="center"/>
      <protection hidden="1"/>
    </xf>
    <xf numFmtId="10" fontId="31" fillId="3" borderId="55" xfId="4" applyNumberFormat="1" applyFont="1" applyFill="1" applyBorder="1" applyAlignment="1" applyProtection="1">
      <alignment horizontal="center" vertical="center"/>
      <protection hidden="1"/>
    </xf>
    <xf numFmtId="0" fontId="31" fillId="0" borderId="11" xfId="0" applyNumberFormat="1" applyFont="1" applyFill="1" applyBorder="1" applyAlignment="1" applyProtection="1">
      <alignment vertical="center" wrapText="1"/>
      <protection hidden="1"/>
    </xf>
    <xf numFmtId="0" fontId="31" fillId="0" borderId="46" xfId="0" applyNumberFormat="1" applyFont="1" applyFill="1" applyBorder="1" applyAlignment="1" applyProtection="1">
      <alignment vertical="center" wrapText="1"/>
      <protection hidden="1"/>
    </xf>
    <xf numFmtId="0" fontId="31" fillId="0" borderId="0" xfId="0" applyNumberFormat="1" applyFont="1" applyFill="1" applyBorder="1" applyAlignment="1" applyProtection="1">
      <alignment vertical="center" wrapText="1"/>
      <protection hidden="1"/>
    </xf>
    <xf numFmtId="0" fontId="31" fillId="0" borderId="49" xfId="0" applyNumberFormat="1" applyFont="1" applyFill="1" applyBorder="1" applyAlignment="1" applyProtection="1">
      <alignment vertical="center" wrapText="1"/>
      <protection hidden="1"/>
    </xf>
    <xf numFmtId="0" fontId="31" fillId="0" borderId="9" xfId="0" applyNumberFormat="1" applyFont="1" applyFill="1" applyBorder="1" applyAlignment="1" applyProtection="1">
      <alignment vertical="center" wrapText="1"/>
      <protection hidden="1"/>
    </xf>
    <xf numFmtId="0" fontId="31" fillId="0" borderId="57" xfId="0" applyNumberFormat="1" applyFont="1" applyFill="1" applyBorder="1" applyAlignment="1" applyProtection="1">
      <alignment vertical="center" wrapText="1"/>
      <protection hidden="1"/>
    </xf>
    <xf numFmtId="10" fontId="31" fillId="3" borderId="12" xfId="4" applyNumberFormat="1" applyFont="1" applyFill="1" applyBorder="1" applyAlignment="1" applyProtection="1">
      <alignment horizontal="center" vertical="center"/>
      <protection hidden="1"/>
    </xf>
    <xf numFmtId="10" fontId="31" fillId="3" borderId="8" xfId="4" applyNumberFormat="1" applyFont="1" applyFill="1" applyBorder="1" applyAlignment="1" applyProtection="1">
      <alignment horizontal="center" vertical="center"/>
      <protection hidden="1"/>
    </xf>
    <xf numFmtId="10" fontId="31" fillId="3" borderId="26" xfId="4" applyNumberFormat="1" applyFont="1" applyFill="1" applyBorder="1" applyAlignment="1" applyProtection="1">
      <alignment horizontal="center" vertical="center"/>
      <protection hidden="1"/>
    </xf>
    <xf numFmtId="0" fontId="66" fillId="3" borderId="36" xfId="0" applyFont="1" applyFill="1" applyBorder="1" applyAlignment="1" applyProtection="1">
      <alignment horizontal="center" vertical="center"/>
      <protection hidden="1"/>
    </xf>
    <xf numFmtId="0" fontId="66" fillId="3" borderId="42" xfId="0" applyFont="1" applyFill="1" applyBorder="1" applyAlignment="1" applyProtection="1">
      <alignment horizontal="center" vertical="center"/>
      <protection hidden="1"/>
    </xf>
    <xf numFmtId="0" fontId="25" fillId="3" borderId="10" xfId="0" applyFont="1" applyFill="1" applyBorder="1" applyAlignment="1" applyProtection="1">
      <alignment horizontal="center" vertical="center"/>
      <protection hidden="1"/>
    </xf>
    <xf numFmtId="0" fontId="25" fillId="3" borderId="11" xfId="0" applyFont="1" applyFill="1" applyBorder="1" applyAlignment="1" applyProtection="1">
      <alignment horizontal="center" vertical="center"/>
      <protection hidden="1"/>
    </xf>
    <xf numFmtId="0" fontId="25" fillId="3" borderId="30" xfId="0" applyFont="1" applyFill="1" applyBorder="1" applyAlignment="1" applyProtection="1">
      <alignment horizontal="center" vertical="center"/>
      <protection hidden="1"/>
    </xf>
    <xf numFmtId="0" fontId="25" fillId="3" borderId="9" xfId="0" applyFont="1" applyFill="1" applyBorder="1" applyAlignment="1" applyProtection="1">
      <alignment horizontal="center" vertical="center"/>
      <protection hidden="1"/>
    </xf>
    <xf numFmtId="0" fontId="25" fillId="3" borderId="37" xfId="0" applyFont="1" applyFill="1" applyBorder="1" applyAlignment="1" applyProtection="1">
      <alignment horizontal="center"/>
      <protection hidden="1"/>
    </xf>
    <xf numFmtId="0" fontId="25" fillId="3" borderId="38" xfId="0" applyFont="1" applyFill="1" applyBorder="1" applyAlignment="1" applyProtection="1">
      <alignment horizontal="center"/>
      <protection hidden="1"/>
    </xf>
    <xf numFmtId="0" fontId="25" fillId="3" borderId="39" xfId="0" applyFont="1" applyFill="1" applyBorder="1" applyAlignment="1" applyProtection="1">
      <alignment horizontal="center"/>
      <protection hidden="1"/>
    </xf>
    <xf numFmtId="0" fontId="62" fillId="3" borderId="41" xfId="0" applyFont="1" applyFill="1" applyBorder="1" applyAlignment="1" applyProtection="1">
      <alignment horizontal="center" vertical="center"/>
      <protection hidden="1"/>
    </xf>
    <xf numFmtId="0" fontId="62" fillId="3" borderId="19" xfId="0" applyFont="1" applyFill="1" applyBorder="1" applyAlignment="1" applyProtection="1">
      <alignment horizontal="center" vertical="center"/>
      <protection hidden="1"/>
    </xf>
    <xf numFmtId="0" fontId="5" fillId="3" borderId="10" xfId="0" applyFont="1" applyFill="1" applyBorder="1" applyAlignment="1" applyProtection="1">
      <alignment horizontal="center" vertical="center"/>
      <protection hidden="1"/>
    </xf>
    <xf numFmtId="0" fontId="5" fillId="3" borderId="11" xfId="0" applyFont="1" applyFill="1" applyBorder="1" applyAlignment="1" applyProtection="1">
      <alignment horizontal="center" vertical="center"/>
      <protection hidden="1"/>
    </xf>
    <xf numFmtId="0" fontId="5" fillId="3" borderId="12" xfId="0" applyFont="1" applyFill="1" applyBorder="1" applyAlignment="1" applyProtection="1">
      <alignment horizontal="center" vertical="center"/>
      <protection hidden="1"/>
    </xf>
    <xf numFmtId="0" fontId="5" fillId="3" borderId="30" xfId="0" applyFont="1" applyFill="1" applyBorder="1" applyAlignment="1" applyProtection="1">
      <alignment horizontal="center" vertical="center"/>
      <protection hidden="1"/>
    </xf>
    <xf numFmtId="0" fontId="5" fillId="3" borderId="9" xfId="0" applyFont="1" applyFill="1" applyBorder="1" applyAlignment="1" applyProtection="1">
      <alignment horizontal="center" vertical="center"/>
      <protection hidden="1"/>
    </xf>
    <xf numFmtId="0" fontId="5" fillId="3" borderId="26" xfId="0" applyFont="1" applyFill="1" applyBorder="1" applyAlignment="1" applyProtection="1">
      <alignment horizontal="center" vertical="center"/>
      <protection hidden="1"/>
    </xf>
    <xf numFmtId="0" fontId="8" fillId="0" borderId="0" xfId="0" applyFont="1" applyAlignment="1" applyProtection="1">
      <alignment horizontal="center"/>
      <protection hidden="1"/>
    </xf>
    <xf numFmtId="0" fontId="4" fillId="0" borderId="0" xfId="0" applyFont="1" applyAlignment="1" applyProtection="1">
      <alignment horizontal="center"/>
      <protection hidden="1"/>
    </xf>
    <xf numFmtId="0" fontId="7" fillId="0" borderId="0" xfId="0" applyFont="1" applyAlignment="1" applyProtection="1">
      <alignment horizontal="center"/>
      <protection hidden="1"/>
    </xf>
    <xf numFmtId="0" fontId="6" fillId="0" borderId="0" xfId="0" applyFont="1" applyBorder="1" applyAlignment="1">
      <alignment horizontal="center" vertical="top"/>
    </xf>
    <xf numFmtId="0" fontId="6" fillId="0" borderId="0" xfId="0" applyFont="1" applyBorder="1" applyAlignment="1">
      <alignment horizontal="center" vertical="top" wrapText="1"/>
    </xf>
    <xf numFmtId="0" fontId="24" fillId="0" borderId="13" xfId="0" applyNumberFormat="1" applyFont="1" applyFill="1" applyBorder="1" applyAlignment="1" applyProtection="1">
      <alignment horizontal="left" vertical="center" wrapText="1"/>
      <protection hidden="1"/>
    </xf>
    <xf numFmtId="0" fontId="24" fillId="0" borderId="14" xfId="0" applyNumberFormat="1" applyFont="1" applyFill="1" applyBorder="1" applyAlignment="1" applyProtection="1">
      <alignment horizontal="left" vertical="center" wrapText="1"/>
      <protection hidden="1"/>
    </xf>
    <xf numFmtId="0" fontId="24" fillId="0" borderId="50" xfId="0" applyNumberFormat="1" applyFont="1" applyFill="1" applyBorder="1" applyAlignment="1" applyProtection="1">
      <alignment horizontal="left" vertical="center" wrapText="1"/>
      <protection hidden="1"/>
    </xf>
    <xf numFmtId="0" fontId="24" fillId="0" borderId="15" xfId="0" applyNumberFormat="1" applyFont="1" applyFill="1" applyBorder="1" applyAlignment="1" applyProtection="1">
      <alignment horizontal="left" vertical="center" wrapText="1"/>
      <protection hidden="1"/>
    </xf>
    <xf numFmtId="0" fontId="24" fillId="0" borderId="51" xfId="0" applyNumberFormat="1" applyFont="1" applyFill="1" applyBorder="1" applyAlignment="1" applyProtection="1">
      <alignment horizontal="left" vertical="center" wrapText="1"/>
      <protection hidden="1"/>
    </xf>
    <xf numFmtId="0" fontId="24" fillId="0" borderId="52" xfId="0" applyNumberFormat="1" applyFont="1" applyFill="1" applyBorder="1" applyAlignment="1" applyProtection="1">
      <alignment horizontal="left" vertical="center" wrapText="1"/>
      <protection hidden="1"/>
    </xf>
    <xf numFmtId="0" fontId="59" fillId="0" borderId="0" xfId="0" applyFont="1" applyBorder="1" applyAlignment="1">
      <alignment horizontal="center" vertical="center"/>
    </xf>
    <xf numFmtId="164" fontId="7" fillId="0" borderId="1" xfId="1" applyFont="1" applyFill="1" applyBorder="1" applyAlignment="1">
      <alignment horizontal="center" vertical="center"/>
    </xf>
    <xf numFmtId="164" fontId="7" fillId="0" borderId="18" xfId="1" applyFont="1" applyFill="1" applyBorder="1" applyAlignment="1">
      <alignment horizontal="center" vertical="center"/>
    </xf>
    <xf numFmtId="1" fontId="14" fillId="0" borderId="0" xfId="0" applyNumberFormat="1" applyFont="1" applyFill="1" applyBorder="1" applyAlignment="1">
      <alignment horizontal="left" vertical="center" wrapText="1"/>
    </xf>
    <xf numFmtId="1" fontId="10" fillId="3" borderId="0" xfId="0" applyNumberFormat="1" applyFont="1" applyFill="1" applyBorder="1" applyAlignment="1">
      <alignment horizontal="center"/>
    </xf>
    <xf numFmtId="164" fontId="8" fillId="0" borderId="22" xfId="1" applyFont="1" applyFill="1" applyBorder="1" applyAlignment="1">
      <alignment horizontal="center" vertical="center"/>
    </xf>
    <xf numFmtId="174" fontId="8" fillId="0" borderId="22" xfId="1" applyNumberFormat="1" applyFont="1" applyFill="1" applyBorder="1" applyAlignment="1">
      <alignment horizontal="center" vertical="center"/>
    </xf>
    <xf numFmtId="174" fontId="8" fillId="0" borderId="19" xfId="1" applyNumberFormat="1" applyFont="1" applyFill="1" applyBorder="1" applyAlignment="1">
      <alignment horizontal="center" vertical="center"/>
    </xf>
    <xf numFmtId="165" fontId="0" fillId="0" borderId="6" xfId="2" applyNumberFormat="1" applyFont="1" applyBorder="1" applyAlignment="1">
      <alignment horizontal="center"/>
    </xf>
    <xf numFmtId="0" fontId="8" fillId="2" borderId="31" xfId="0" applyFont="1" applyFill="1" applyBorder="1" applyAlignment="1">
      <alignment horizontal="center" vertical="center"/>
    </xf>
    <xf numFmtId="0" fontId="8" fillId="2" borderId="32" xfId="0" applyFont="1" applyFill="1" applyBorder="1" applyAlignment="1">
      <alignment horizontal="center" vertical="center"/>
    </xf>
    <xf numFmtId="0" fontId="8" fillId="2" borderId="34"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25" xfId="0" applyFont="1" applyFill="1" applyBorder="1" applyAlignment="1">
      <alignment horizontal="center" vertical="center"/>
    </xf>
    <xf numFmtId="0" fontId="1" fillId="11" borderId="31" xfId="0" applyFont="1" applyFill="1" applyBorder="1" applyAlignment="1">
      <alignment horizontal="center"/>
    </xf>
    <xf numFmtId="0" fontId="1" fillId="11" borderId="32" xfId="0" applyFont="1" applyFill="1" applyBorder="1" applyAlignment="1">
      <alignment horizontal="center"/>
    </xf>
    <xf numFmtId="0" fontId="1" fillId="11" borderId="34" xfId="0" applyFont="1" applyFill="1" applyBorder="1" applyAlignment="1">
      <alignment horizontal="center"/>
    </xf>
    <xf numFmtId="0" fontId="1" fillId="12" borderId="33" xfId="0" applyFont="1" applyFill="1" applyBorder="1" applyAlignment="1">
      <alignment horizontal="left" vertical="center" wrapText="1"/>
    </xf>
    <xf numFmtId="0" fontId="1" fillId="12" borderId="6" xfId="0" applyFont="1" applyFill="1" applyBorder="1" applyAlignment="1">
      <alignment horizontal="left" vertical="center" wrapText="1"/>
    </xf>
    <xf numFmtId="0" fontId="1" fillId="12" borderId="17" xfId="0" applyFont="1" applyFill="1" applyBorder="1" applyAlignment="1">
      <alignment horizontal="left" vertical="center" wrapText="1"/>
    </xf>
    <xf numFmtId="0" fontId="1" fillId="0" borderId="30" xfId="0" applyFont="1" applyBorder="1" applyAlignment="1">
      <alignment horizontal="center"/>
    </xf>
    <xf numFmtId="0" fontId="1" fillId="0" borderId="9" xfId="0" applyFont="1" applyBorder="1" applyAlignment="1">
      <alignment horizontal="center"/>
    </xf>
    <xf numFmtId="0" fontId="1" fillId="0" borderId="26" xfId="0" applyFont="1" applyBorder="1" applyAlignment="1">
      <alignment horizontal="center"/>
    </xf>
    <xf numFmtId="0" fontId="69" fillId="13" borderId="0" xfId="18" applyFont="1" applyFill="1" applyBorder="1" applyAlignment="1">
      <alignment horizontal="left" vertical="center" wrapText="1"/>
    </xf>
    <xf numFmtId="4" fontId="71" fillId="13" borderId="2" xfId="18" applyNumberFormat="1" applyFont="1" applyFill="1" applyBorder="1" applyAlignment="1">
      <alignment horizontal="left" vertical="center" wrapText="1"/>
    </xf>
    <xf numFmtId="4" fontId="71" fillId="13" borderId="64" xfId="18" applyNumberFormat="1" applyFont="1" applyFill="1" applyBorder="1" applyAlignment="1">
      <alignment horizontal="left" vertical="center" wrapText="1"/>
    </xf>
    <xf numFmtId="4" fontId="71" fillId="13" borderId="35" xfId="18" applyNumberFormat="1" applyFont="1" applyFill="1" applyBorder="1" applyAlignment="1">
      <alignment horizontal="left" vertical="center" wrapText="1"/>
    </xf>
    <xf numFmtId="0" fontId="55" fillId="3" borderId="0" xfId="0" applyFont="1" applyFill="1" applyAlignment="1">
      <alignment horizontal="center"/>
    </xf>
    <xf numFmtId="171" fontId="41" fillId="5" borderId="11" xfId="2" applyNumberFormat="1" applyFont="1" applyFill="1" applyBorder="1" applyAlignment="1">
      <alignment horizontal="center" vertical="center" wrapText="1"/>
    </xf>
    <xf numFmtId="171" fontId="41" fillId="5" borderId="0" xfId="2" applyNumberFormat="1" applyFont="1" applyFill="1" applyBorder="1" applyAlignment="1">
      <alignment horizontal="center" vertical="center" wrapText="1"/>
    </xf>
  </cellXfs>
  <cellStyles count="19">
    <cellStyle name="Moeda" xfId="1" builtinId="4"/>
    <cellStyle name="Moeda 2 2" xfId="11"/>
    <cellStyle name="Moeda 3 2 3" xfId="10"/>
    <cellStyle name="Moeda 7" xfId="15"/>
    <cellStyle name="Normal" xfId="0" builtinId="0"/>
    <cellStyle name="Normal 14" xfId="8"/>
    <cellStyle name="Normal 16" xfId="13"/>
    <cellStyle name="Normal 2" xfId="16"/>
    <cellStyle name="Normal 2 2" xfId="3"/>
    <cellStyle name="Normal 2 2 2" xfId="7"/>
    <cellStyle name="Normal 3" xfId="6"/>
    <cellStyle name="Normal_orcamento-tete 2" xfId="5"/>
    <cellStyle name="Normal_Pesquisa no referencial 10 de maio de 2013" xfId="18"/>
    <cellStyle name="Porcentagem" xfId="4" builtinId="5"/>
    <cellStyle name="Separador de milhares" xfId="2" builtinId="3"/>
    <cellStyle name="Separador de milhares 3 2" xfId="12"/>
    <cellStyle name="Separador de milhares 5" xfId="9"/>
    <cellStyle name="Separador de milhares 9" xfId="14"/>
    <cellStyle name="Vírgula 2" xfId="17"/>
  </cellStyles>
  <dxfs count="1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png"/><Relationship Id="rId1" Type="http://schemas.openxmlformats.org/officeDocument/2006/relationships/image" Target="../media/image15.png"/><Relationship Id="rId4" Type="http://schemas.openxmlformats.org/officeDocument/2006/relationships/image" Target="../media/image18.png"/></Relationships>
</file>

<file path=xl/drawings/_rels/drawing14.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20.png"/><Relationship Id="rId1" Type="http://schemas.openxmlformats.org/officeDocument/2006/relationships/image" Target="../media/image19.png"/><Relationship Id="rId4" Type="http://schemas.openxmlformats.org/officeDocument/2006/relationships/image" Target="../media/image2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2.jpeg"/><Relationship Id="rId1" Type="http://schemas.openxmlformats.org/officeDocument/2006/relationships/image" Target="../media/image23.png"/></Relationships>
</file>

<file path=xl/drawings/_rels/drawing16.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2.jpeg"/><Relationship Id="rId1" Type="http://schemas.openxmlformats.org/officeDocument/2006/relationships/image" Target="../media/image23.png"/></Relationships>
</file>

<file path=xl/drawings/_rels/drawing17.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jpeg"/><Relationship Id="rId1" Type="http://schemas.openxmlformats.org/officeDocument/2006/relationships/image" Target="../media/image23.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jpeg"/><Relationship Id="rId1" Type="http://schemas.openxmlformats.org/officeDocument/2006/relationships/image" Target="../media/image2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26.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26.jpeg"/></Relationships>
</file>

<file path=xl/drawings/_rels/drawing2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95247</xdr:colOff>
      <xdr:row>0</xdr:row>
      <xdr:rowOff>107158</xdr:rowOff>
    </xdr:from>
    <xdr:to>
      <xdr:col>1</xdr:col>
      <xdr:colOff>1095373</xdr:colOff>
      <xdr:row>3</xdr:row>
      <xdr:rowOff>11906</xdr:rowOff>
    </xdr:to>
    <xdr:pic>
      <xdr:nvPicPr>
        <xdr:cNvPr id="5" name="Imagem 4" descr="Logo_Novacap_RGB-FB.png"/>
        <xdr:cNvPicPr/>
      </xdr:nvPicPr>
      <xdr:blipFill>
        <a:blip xmlns:r="http://schemas.openxmlformats.org/officeDocument/2006/relationships" r:embed="rId1" cstate="print"/>
        <a:stretch>
          <a:fillRect/>
        </a:stretch>
      </xdr:blipFill>
      <xdr:spPr>
        <a:xfrm>
          <a:off x="95247" y="107158"/>
          <a:ext cx="1500189" cy="500061"/>
        </a:xfrm>
        <a:prstGeom prst="rect">
          <a:avLst/>
        </a:prstGeom>
      </xdr:spPr>
    </xdr:pic>
    <xdr:clientData/>
  </xdr:twoCellAnchor>
  <xdr:twoCellAnchor editAs="oneCell">
    <xdr:from>
      <xdr:col>2</xdr:col>
      <xdr:colOff>2678906</xdr:colOff>
      <xdr:row>0</xdr:row>
      <xdr:rowOff>107156</xdr:rowOff>
    </xdr:from>
    <xdr:to>
      <xdr:col>3</xdr:col>
      <xdr:colOff>272256</xdr:colOff>
      <xdr:row>3</xdr:row>
      <xdr:rowOff>121706</xdr:rowOff>
    </xdr:to>
    <xdr:pic>
      <xdr:nvPicPr>
        <xdr:cNvPr id="6" name="Imagem 5" descr="GDF.jpg"/>
        <xdr:cNvPicPr>
          <a:picLocks noChangeAspect="1"/>
        </xdr:cNvPicPr>
      </xdr:nvPicPr>
      <xdr:blipFill>
        <a:blip xmlns:r="http://schemas.openxmlformats.org/officeDocument/2006/relationships" r:embed="rId2" cstate="print"/>
        <a:stretch>
          <a:fillRect/>
        </a:stretch>
      </xdr:blipFill>
      <xdr:spPr>
        <a:xfrm>
          <a:off x="6453187" y="107156"/>
          <a:ext cx="1129507" cy="6098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103910</xdr:colOff>
      <xdr:row>0</xdr:row>
      <xdr:rowOff>60613</xdr:rowOff>
    </xdr:from>
    <xdr:to>
      <xdr:col>2</xdr:col>
      <xdr:colOff>415637</xdr:colOff>
      <xdr:row>2</xdr:row>
      <xdr:rowOff>155863</xdr:rowOff>
    </xdr:to>
    <xdr:pic>
      <xdr:nvPicPr>
        <xdr:cNvPr id="5" name="Imagem 4" descr="Logo_Novacap_RGB-FB.png"/>
        <xdr:cNvPicPr/>
      </xdr:nvPicPr>
      <xdr:blipFill>
        <a:blip xmlns:r="http://schemas.openxmlformats.org/officeDocument/2006/relationships" r:embed="rId1" cstate="print"/>
        <a:stretch>
          <a:fillRect/>
        </a:stretch>
      </xdr:blipFill>
      <xdr:spPr>
        <a:xfrm>
          <a:off x="103910" y="60613"/>
          <a:ext cx="1446068" cy="493568"/>
        </a:xfrm>
        <a:prstGeom prst="rect">
          <a:avLst/>
        </a:prstGeom>
      </xdr:spPr>
    </xdr:pic>
    <xdr:clientData/>
  </xdr:twoCellAnchor>
  <xdr:twoCellAnchor editAs="oneCell">
    <xdr:from>
      <xdr:col>4</xdr:col>
      <xdr:colOff>381000</xdr:colOff>
      <xdr:row>0</xdr:row>
      <xdr:rowOff>69272</xdr:rowOff>
    </xdr:from>
    <xdr:to>
      <xdr:col>4</xdr:col>
      <xdr:colOff>1510507</xdr:colOff>
      <xdr:row>4</xdr:row>
      <xdr:rowOff>29703</xdr:rowOff>
    </xdr:to>
    <xdr:pic>
      <xdr:nvPicPr>
        <xdr:cNvPr id="6" name="Imagem 5" descr="GDF.jpg"/>
        <xdr:cNvPicPr>
          <a:picLocks noChangeAspect="1"/>
        </xdr:cNvPicPr>
      </xdr:nvPicPr>
      <xdr:blipFill>
        <a:blip xmlns:r="http://schemas.openxmlformats.org/officeDocument/2006/relationships" r:embed="rId2" cstate="print"/>
        <a:stretch>
          <a:fillRect/>
        </a:stretch>
      </xdr:blipFill>
      <xdr:spPr>
        <a:xfrm>
          <a:off x="6407727" y="69272"/>
          <a:ext cx="1129507" cy="6098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123824</xdr:colOff>
      <xdr:row>1</xdr:row>
      <xdr:rowOff>66675</xdr:rowOff>
    </xdr:from>
    <xdr:to>
      <xdr:col>2</xdr:col>
      <xdr:colOff>629708</xdr:colOff>
      <xdr:row>4</xdr:row>
      <xdr:rowOff>47625</xdr:rowOff>
    </xdr:to>
    <xdr:pic>
      <xdr:nvPicPr>
        <xdr:cNvPr id="4" name="Imagem 3" descr="Logo_Novacap_RGB-FB.png"/>
        <xdr:cNvPicPr/>
      </xdr:nvPicPr>
      <xdr:blipFill>
        <a:blip xmlns:r="http://schemas.openxmlformats.org/officeDocument/2006/relationships" r:embed="rId1" cstate="print"/>
        <a:stretch>
          <a:fillRect/>
        </a:stretch>
      </xdr:blipFill>
      <xdr:spPr>
        <a:xfrm>
          <a:off x="123824" y="133350"/>
          <a:ext cx="1315509" cy="466725"/>
        </a:xfrm>
        <a:prstGeom prst="rect">
          <a:avLst/>
        </a:prstGeom>
      </xdr:spPr>
    </xdr:pic>
    <xdr:clientData/>
  </xdr:twoCellAnchor>
  <xdr:twoCellAnchor editAs="oneCell">
    <xdr:from>
      <xdr:col>5</xdr:col>
      <xdr:colOff>542925</xdr:colOff>
      <xdr:row>0</xdr:row>
      <xdr:rowOff>57150</xdr:rowOff>
    </xdr:from>
    <xdr:to>
      <xdr:col>6</xdr:col>
      <xdr:colOff>843757</xdr:colOff>
      <xdr:row>4</xdr:row>
      <xdr:rowOff>114563</xdr:rowOff>
    </xdr:to>
    <xdr:pic>
      <xdr:nvPicPr>
        <xdr:cNvPr id="5" name="Imagem 4" descr="GDF.jpg"/>
        <xdr:cNvPicPr>
          <a:picLocks noChangeAspect="1"/>
        </xdr:cNvPicPr>
      </xdr:nvPicPr>
      <xdr:blipFill>
        <a:blip xmlns:r="http://schemas.openxmlformats.org/officeDocument/2006/relationships" r:embed="rId2" cstate="print"/>
        <a:stretch>
          <a:fillRect/>
        </a:stretch>
      </xdr:blipFill>
      <xdr:spPr>
        <a:xfrm>
          <a:off x="5838825" y="57150"/>
          <a:ext cx="1129507" cy="60986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1</xdr:col>
      <xdr:colOff>571500</xdr:colOff>
      <xdr:row>3</xdr:row>
      <xdr:rowOff>9525</xdr:rowOff>
    </xdr:to>
    <xdr:pic>
      <xdr:nvPicPr>
        <xdr:cNvPr id="5" name="Imagem 4" descr="Logo_Novacap_RGB-FB.png"/>
        <xdr:cNvPicPr/>
      </xdr:nvPicPr>
      <xdr:blipFill>
        <a:blip xmlns:r="http://schemas.openxmlformats.org/officeDocument/2006/relationships" r:embed="rId1" cstate="print"/>
        <a:stretch>
          <a:fillRect/>
        </a:stretch>
      </xdr:blipFill>
      <xdr:spPr>
        <a:xfrm>
          <a:off x="38100" y="66675"/>
          <a:ext cx="1447800" cy="428625"/>
        </a:xfrm>
        <a:prstGeom prst="rect">
          <a:avLst/>
        </a:prstGeom>
      </xdr:spPr>
    </xdr:pic>
    <xdr:clientData/>
  </xdr:twoCellAnchor>
  <xdr:twoCellAnchor editAs="oneCell">
    <xdr:from>
      <xdr:col>4</xdr:col>
      <xdr:colOff>781050</xdr:colOff>
      <xdr:row>0</xdr:row>
      <xdr:rowOff>57150</xdr:rowOff>
    </xdr:from>
    <xdr:to>
      <xdr:col>5</xdr:col>
      <xdr:colOff>1043782</xdr:colOff>
      <xdr:row>3</xdr:row>
      <xdr:rowOff>181238</xdr:rowOff>
    </xdr:to>
    <xdr:pic>
      <xdr:nvPicPr>
        <xdr:cNvPr id="6" name="Imagem 5" descr="GDF.jpg"/>
        <xdr:cNvPicPr>
          <a:picLocks noChangeAspect="1"/>
        </xdr:cNvPicPr>
      </xdr:nvPicPr>
      <xdr:blipFill>
        <a:blip xmlns:r="http://schemas.openxmlformats.org/officeDocument/2006/relationships" r:embed="rId2" cstate="print"/>
        <a:stretch>
          <a:fillRect/>
        </a:stretch>
      </xdr:blipFill>
      <xdr:spPr>
        <a:xfrm>
          <a:off x="5514975" y="57150"/>
          <a:ext cx="1129507" cy="60986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71965</xdr:colOff>
      <xdr:row>53</xdr:row>
      <xdr:rowOff>83341</xdr:rowOff>
    </xdr:from>
    <xdr:to>
      <xdr:col>2</xdr:col>
      <xdr:colOff>190499</xdr:colOff>
      <xdr:row>55</xdr:row>
      <xdr:rowOff>164042</xdr:rowOff>
    </xdr:to>
    <xdr:pic>
      <xdr:nvPicPr>
        <xdr:cNvPr id="2" name="Imagem 1" descr="Logo_Novacap_RGB-FB.png"/>
        <xdr:cNvPicPr/>
      </xdr:nvPicPr>
      <xdr:blipFill>
        <a:blip xmlns:r="http://schemas.openxmlformats.org/officeDocument/2006/relationships" r:embed="rId1" cstate="print"/>
        <a:stretch>
          <a:fillRect/>
        </a:stretch>
      </xdr:blipFill>
      <xdr:spPr>
        <a:xfrm>
          <a:off x="71965" y="10332241"/>
          <a:ext cx="1337734" cy="461701"/>
        </a:xfrm>
        <a:prstGeom prst="rect">
          <a:avLst/>
        </a:prstGeom>
      </xdr:spPr>
    </xdr:pic>
    <xdr:clientData/>
  </xdr:twoCellAnchor>
  <xdr:twoCellAnchor editAs="oneCell">
    <xdr:from>
      <xdr:col>8</xdr:col>
      <xdr:colOff>367574</xdr:colOff>
      <xdr:row>53</xdr:row>
      <xdr:rowOff>29633</xdr:rowOff>
    </xdr:from>
    <xdr:to>
      <xdr:col>9</xdr:col>
      <xdr:colOff>959183</xdr:colOff>
      <xdr:row>56</xdr:row>
      <xdr:rowOff>66674</xdr:rowOff>
    </xdr:to>
    <xdr:pic>
      <xdr:nvPicPr>
        <xdr:cNvPr id="3" name="Imagem 2" descr="GDF.jpg"/>
        <xdr:cNvPicPr>
          <a:picLocks noChangeAspect="1"/>
        </xdr:cNvPicPr>
      </xdr:nvPicPr>
      <xdr:blipFill>
        <a:blip xmlns:r="http://schemas.openxmlformats.org/officeDocument/2006/relationships" r:embed="rId2" cstate="print"/>
        <a:stretch>
          <a:fillRect/>
        </a:stretch>
      </xdr:blipFill>
      <xdr:spPr>
        <a:xfrm>
          <a:off x="5320574" y="10278533"/>
          <a:ext cx="1153584" cy="656166"/>
        </a:xfrm>
        <a:prstGeom prst="rect">
          <a:avLst/>
        </a:prstGeom>
      </xdr:spPr>
    </xdr:pic>
    <xdr:clientData/>
  </xdr:twoCellAnchor>
  <xdr:oneCellAnchor>
    <xdr:from>
      <xdr:col>0</xdr:col>
      <xdr:colOff>71965</xdr:colOff>
      <xdr:row>0</xdr:row>
      <xdr:rowOff>83341</xdr:rowOff>
    </xdr:from>
    <xdr:ext cx="1346201" cy="466992"/>
    <xdr:pic>
      <xdr:nvPicPr>
        <xdr:cNvPr id="9" name="Imagem 8" descr="Logo_Novacap_RGB-FB.png"/>
        <xdr:cNvPicPr/>
      </xdr:nvPicPr>
      <xdr:blipFill>
        <a:blip xmlns:r="http://schemas.openxmlformats.org/officeDocument/2006/relationships" r:embed="rId1" cstate="print"/>
        <a:stretch>
          <a:fillRect/>
        </a:stretch>
      </xdr:blipFill>
      <xdr:spPr>
        <a:xfrm>
          <a:off x="71965" y="83341"/>
          <a:ext cx="1346201" cy="466992"/>
        </a:xfrm>
        <a:prstGeom prst="rect">
          <a:avLst/>
        </a:prstGeom>
      </xdr:spPr>
    </xdr:pic>
    <xdr:clientData/>
  </xdr:oneCellAnchor>
  <xdr:twoCellAnchor editAs="oneCell">
    <xdr:from>
      <xdr:col>8</xdr:col>
      <xdr:colOff>406400</xdr:colOff>
      <xdr:row>0</xdr:row>
      <xdr:rowOff>53975</xdr:rowOff>
    </xdr:from>
    <xdr:to>
      <xdr:col>9</xdr:col>
      <xdr:colOff>998009</xdr:colOff>
      <xdr:row>3</xdr:row>
      <xdr:rowOff>91015</xdr:rowOff>
    </xdr:to>
    <xdr:pic>
      <xdr:nvPicPr>
        <xdr:cNvPr id="10" name="Imagem 9" descr="GDF.jpg"/>
        <xdr:cNvPicPr>
          <a:picLocks noChangeAspect="1"/>
        </xdr:cNvPicPr>
      </xdr:nvPicPr>
      <xdr:blipFill>
        <a:blip xmlns:r="http://schemas.openxmlformats.org/officeDocument/2006/relationships" r:embed="rId2" cstate="print"/>
        <a:stretch>
          <a:fillRect/>
        </a:stretch>
      </xdr:blipFill>
      <xdr:spPr>
        <a:xfrm>
          <a:off x="5359400" y="53975"/>
          <a:ext cx="1153584" cy="656165"/>
        </a:xfrm>
        <a:prstGeom prst="rect">
          <a:avLst/>
        </a:prstGeom>
      </xdr:spPr>
    </xdr:pic>
    <xdr:clientData/>
  </xdr:twoCellAnchor>
  <xdr:twoCellAnchor editAs="oneCell">
    <xdr:from>
      <xdr:col>0</xdr:col>
      <xdr:colOff>0</xdr:colOff>
      <xdr:row>5</xdr:row>
      <xdr:rowOff>127000</xdr:rowOff>
    </xdr:from>
    <xdr:to>
      <xdr:col>9</xdr:col>
      <xdr:colOff>1072092</xdr:colOff>
      <xdr:row>25</xdr:row>
      <xdr:rowOff>152400</xdr:rowOff>
    </xdr:to>
    <xdr:pic>
      <xdr:nvPicPr>
        <xdr:cNvPr id="14" name="Imagem 1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1127125"/>
          <a:ext cx="6587067" cy="3835400"/>
        </a:xfrm>
        <a:prstGeom prst="rect">
          <a:avLst/>
        </a:prstGeom>
      </xdr:spPr>
    </xdr:pic>
    <xdr:clientData/>
  </xdr:twoCellAnchor>
  <xdr:twoCellAnchor editAs="oneCell">
    <xdr:from>
      <xdr:col>0</xdr:col>
      <xdr:colOff>0</xdr:colOff>
      <xdr:row>28</xdr:row>
      <xdr:rowOff>200025</xdr:rowOff>
    </xdr:from>
    <xdr:to>
      <xdr:col>9</xdr:col>
      <xdr:colOff>1072092</xdr:colOff>
      <xdr:row>48</xdr:row>
      <xdr:rowOff>152400</xdr:rowOff>
    </xdr:to>
    <xdr:pic>
      <xdr:nvPicPr>
        <xdr:cNvPr id="15" name="Imagem 1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0" y="5581650"/>
          <a:ext cx="6587067" cy="3819525"/>
        </a:xfrm>
        <a:prstGeom prst="rect">
          <a:avLst/>
        </a:prstGeom>
      </xdr:spPr>
    </xdr:pic>
    <xdr:clientData/>
  </xdr:twoCellAnchor>
  <xdr:twoCellAnchor editAs="oneCell">
    <xdr:from>
      <xdr:col>0</xdr:col>
      <xdr:colOff>0</xdr:colOff>
      <xdr:row>58</xdr:row>
      <xdr:rowOff>158749</xdr:rowOff>
    </xdr:from>
    <xdr:to>
      <xdr:col>9</xdr:col>
      <xdr:colOff>1055158</xdr:colOff>
      <xdr:row>78</xdr:row>
      <xdr:rowOff>161924</xdr:rowOff>
    </xdr:to>
    <xdr:pic>
      <xdr:nvPicPr>
        <xdr:cNvPr id="16" name="Imagem 1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0" y="11407774"/>
          <a:ext cx="6570133" cy="3813175"/>
        </a:xfrm>
        <a:prstGeom prst="rect">
          <a:avLst/>
        </a:prstGeom>
      </xdr:spPr>
    </xdr:pic>
    <xdr:clientData/>
  </xdr:twoCellAnchor>
  <xdr:twoCellAnchor editAs="oneCell">
    <xdr:from>
      <xdr:col>0</xdr:col>
      <xdr:colOff>0</xdr:colOff>
      <xdr:row>83</xdr:row>
      <xdr:rowOff>0</xdr:rowOff>
    </xdr:from>
    <xdr:to>
      <xdr:col>9</xdr:col>
      <xdr:colOff>1055158</xdr:colOff>
      <xdr:row>103</xdr:row>
      <xdr:rowOff>57150</xdr:rowOff>
    </xdr:to>
    <xdr:pic>
      <xdr:nvPicPr>
        <xdr:cNvPr id="17" name="Imagem 1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0" y="16059150"/>
          <a:ext cx="6570133" cy="38671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257175</xdr:colOff>
      <xdr:row>1</xdr:row>
      <xdr:rowOff>28576</xdr:rowOff>
    </xdr:from>
    <xdr:to>
      <xdr:col>3</xdr:col>
      <xdr:colOff>485776</xdr:colOff>
      <xdr:row>4</xdr:row>
      <xdr:rowOff>23813</xdr:rowOff>
    </xdr:to>
    <xdr:pic>
      <xdr:nvPicPr>
        <xdr:cNvPr id="4" name="Imagem 3" descr="Logo_Novacap_RGB-FB.png"/>
        <xdr:cNvPicPr/>
      </xdr:nvPicPr>
      <xdr:blipFill>
        <a:blip xmlns:r="http://schemas.openxmlformats.org/officeDocument/2006/relationships" r:embed="rId1" cstate="print"/>
        <a:stretch>
          <a:fillRect/>
        </a:stretch>
      </xdr:blipFill>
      <xdr:spPr>
        <a:xfrm>
          <a:off x="257175" y="190501"/>
          <a:ext cx="1724026" cy="485774"/>
        </a:xfrm>
        <a:prstGeom prst="rect">
          <a:avLst/>
        </a:prstGeom>
      </xdr:spPr>
    </xdr:pic>
    <xdr:clientData/>
  </xdr:twoCellAnchor>
  <xdr:twoCellAnchor editAs="oneCell">
    <xdr:from>
      <xdr:col>8</xdr:col>
      <xdr:colOff>1057275</xdr:colOff>
      <xdr:row>0</xdr:row>
      <xdr:rowOff>66675</xdr:rowOff>
    </xdr:from>
    <xdr:to>
      <xdr:col>9</xdr:col>
      <xdr:colOff>872332</xdr:colOff>
      <xdr:row>4</xdr:row>
      <xdr:rowOff>90751</xdr:rowOff>
    </xdr:to>
    <xdr:pic>
      <xdr:nvPicPr>
        <xdr:cNvPr id="5" name="Imagem 4" descr="GDF.jpg"/>
        <xdr:cNvPicPr>
          <a:picLocks noChangeAspect="1"/>
        </xdr:cNvPicPr>
      </xdr:nvPicPr>
      <xdr:blipFill>
        <a:blip xmlns:r="http://schemas.openxmlformats.org/officeDocument/2006/relationships" r:embed="rId2" cstate="print"/>
        <a:stretch>
          <a:fillRect/>
        </a:stretch>
      </xdr:blipFill>
      <xdr:spPr>
        <a:xfrm>
          <a:off x="8362950" y="66675"/>
          <a:ext cx="1129507" cy="60986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228600</xdr:colOff>
      <xdr:row>0</xdr:row>
      <xdr:rowOff>57150</xdr:rowOff>
    </xdr:from>
    <xdr:to>
      <xdr:col>1</xdr:col>
      <xdr:colOff>933451</xdr:colOff>
      <xdr:row>2</xdr:row>
      <xdr:rowOff>123825</xdr:rowOff>
    </xdr:to>
    <xdr:pic>
      <xdr:nvPicPr>
        <xdr:cNvPr id="4" name="Imagem 3" descr="Logo_Novacap_RGB-FB.png"/>
        <xdr:cNvPicPr/>
      </xdr:nvPicPr>
      <xdr:blipFill>
        <a:blip xmlns:r="http://schemas.openxmlformats.org/officeDocument/2006/relationships" r:embed="rId1" cstate="print"/>
        <a:stretch>
          <a:fillRect/>
        </a:stretch>
      </xdr:blipFill>
      <xdr:spPr>
        <a:xfrm>
          <a:off x="228600" y="57150"/>
          <a:ext cx="1495426" cy="514350"/>
        </a:xfrm>
        <a:prstGeom prst="rect">
          <a:avLst/>
        </a:prstGeom>
      </xdr:spPr>
    </xdr:pic>
    <xdr:clientData/>
  </xdr:twoCellAnchor>
  <xdr:twoCellAnchor editAs="oneCell">
    <xdr:from>
      <xdr:col>6</xdr:col>
      <xdr:colOff>523875</xdr:colOff>
      <xdr:row>0</xdr:row>
      <xdr:rowOff>76200</xdr:rowOff>
    </xdr:from>
    <xdr:to>
      <xdr:col>8</xdr:col>
      <xdr:colOff>405607</xdr:colOff>
      <xdr:row>3</xdr:row>
      <xdr:rowOff>28838</xdr:rowOff>
    </xdr:to>
    <xdr:pic>
      <xdr:nvPicPr>
        <xdr:cNvPr id="5" name="Imagem 4" descr="GDF.jpg"/>
        <xdr:cNvPicPr>
          <a:picLocks noChangeAspect="1"/>
        </xdr:cNvPicPr>
      </xdr:nvPicPr>
      <xdr:blipFill>
        <a:blip xmlns:r="http://schemas.openxmlformats.org/officeDocument/2006/relationships" r:embed="rId2" cstate="print"/>
        <a:stretch>
          <a:fillRect/>
        </a:stretch>
      </xdr:blipFill>
      <xdr:spPr>
        <a:xfrm>
          <a:off x="7543800" y="76200"/>
          <a:ext cx="1129507" cy="6098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18</xdr:col>
      <xdr:colOff>865651</xdr:colOff>
      <xdr:row>34</xdr:row>
      <xdr:rowOff>154781</xdr:rowOff>
    </xdr:to>
    <xdr:pic>
      <xdr:nvPicPr>
        <xdr:cNvPr id="3" name="Imagem 2"/>
        <xdr:cNvPicPr>
          <a:picLocks noChangeAspect="1"/>
        </xdr:cNvPicPr>
      </xdr:nvPicPr>
      <xdr:blipFill>
        <a:blip xmlns:r="http://schemas.openxmlformats.org/officeDocument/2006/relationships" r:embed="rId1" cstate="print"/>
        <a:stretch>
          <a:fillRect/>
        </a:stretch>
      </xdr:blipFill>
      <xdr:spPr>
        <a:xfrm>
          <a:off x="0" y="0"/>
          <a:ext cx="11795589" cy="663178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59530</xdr:colOff>
      <xdr:row>0</xdr:row>
      <xdr:rowOff>0</xdr:rowOff>
    </xdr:from>
    <xdr:to>
      <xdr:col>18</xdr:col>
      <xdr:colOff>869155</xdr:colOff>
      <xdr:row>34</xdr:row>
      <xdr:rowOff>123281</xdr:rowOff>
    </xdr:to>
    <xdr:pic>
      <xdr:nvPicPr>
        <xdr:cNvPr id="2" name="Imagem 1"/>
        <xdr:cNvPicPr>
          <a:picLocks noChangeAspect="1"/>
        </xdr:cNvPicPr>
      </xdr:nvPicPr>
      <xdr:blipFill>
        <a:blip xmlns:r="http://schemas.openxmlformats.org/officeDocument/2006/relationships" r:embed="rId1" cstate="print"/>
        <a:stretch>
          <a:fillRect/>
        </a:stretch>
      </xdr:blipFill>
      <xdr:spPr>
        <a:xfrm>
          <a:off x="59530" y="0"/>
          <a:ext cx="11739563" cy="660028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9</xdr:col>
      <xdr:colOff>457200</xdr:colOff>
      <xdr:row>34</xdr:row>
      <xdr:rowOff>180975</xdr:rowOff>
    </xdr:to>
    <xdr:pic>
      <xdr:nvPicPr>
        <xdr:cNvPr id="8193" name="Picture 1"/>
        <xdr:cNvPicPr>
          <a:picLocks noChangeAspect="1" noChangeArrowheads="1"/>
        </xdr:cNvPicPr>
      </xdr:nvPicPr>
      <xdr:blipFill>
        <a:blip xmlns:r="http://schemas.openxmlformats.org/officeDocument/2006/relationships" r:embed="rId1" cstate="print"/>
        <a:srcRect l="27361" t="12222" r="29306" b="10444"/>
        <a:stretch>
          <a:fillRect/>
        </a:stretch>
      </xdr:blipFill>
      <xdr:spPr bwMode="auto">
        <a:xfrm>
          <a:off x="0" y="28575"/>
          <a:ext cx="5943600" cy="6629400"/>
        </a:xfrm>
        <a:prstGeom prst="rect">
          <a:avLst/>
        </a:prstGeom>
        <a:noFill/>
        <a:ln w="1">
          <a:noFill/>
          <a:miter lim="800000"/>
          <a:headEnd/>
          <a:tailEnd type="none" w="med" len="med"/>
        </a:ln>
        <a:effectLst/>
      </xdr:spPr>
    </xdr:pic>
    <xdr:clientData/>
  </xdr:twoCellAnchor>
  <xdr:twoCellAnchor editAs="oneCell">
    <xdr:from>
      <xdr:col>0</xdr:col>
      <xdr:colOff>0</xdr:colOff>
      <xdr:row>34</xdr:row>
      <xdr:rowOff>161925</xdr:rowOff>
    </xdr:from>
    <xdr:to>
      <xdr:col>9</xdr:col>
      <xdr:colOff>457200</xdr:colOff>
      <xdr:row>47</xdr:row>
      <xdr:rowOff>28575</xdr:rowOff>
    </xdr:to>
    <xdr:pic>
      <xdr:nvPicPr>
        <xdr:cNvPr id="8194" name="Picture 2"/>
        <xdr:cNvPicPr>
          <a:picLocks noChangeAspect="1" noChangeArrowheads="1"/>
        </xdr:cNvPicPr>
      </xdr:nvPicPr>
      <xdr:blipFill>
        <a:blip xmlns:r="http://schemas.openxmlformats.org/officeDocument/2006/relationships" r:embed="rId2" cstate="print"/>
        <a:srcRect l="27361" t="55556" r="29306" b="17111"/>
        <a:stretch>
          <a:fillRect/>
        </a:stretch>
      </xdr:blipFill>
      <xdr:spPr bwMode="auto">
        <a:xfrm>
          <a:off x="0" y="6638925"/>
          <a:ext cx="5943600" cy="2343150"/>
        </a:xfrm>
        <a:prstGeom prst="rect">
          <a:avLst/>
        </a:prstGeom>
        <a:noFill/>
        <a:ln w="1">
          <a:noFill/>
          <a:miter lim="800000"/>
          <a:headEnd/>
          <a:tailEnd type="none" w="med" len="med"/>
        </a:ln>
        <a:effec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9</xdr:col>
      <xdr:colOff>514350</xdr:colOff>
      <xdr:row>35</xdr:row>
      <xdr:rowOff>38100</xdr:rowOff>
    </xdr:to>
    <xdr:pic>
      <xdr:nvPicPr>
        <xdr:cNvPr id="9218" name="Picture 2"/>
        <xdr:cNvPicPr>
          <a:picLocks noChangeAspect="1" noChangeArrowheads="1"/>
        </xdr:cNvPicPr>
      </xdr:nvPicPr>
      <xdr:blipFill>
        <a:blip xmlns:r="http://schemas.openxmlformats.org/officeDocument/2006/relationships" r:embed="rId1" cstate="print"/>
        <a:srcRect l="26736" t="11778" r="29514" b="10333"/>
        <a:stretch>
          <a:fillRect/>
        </a:stretch>
      </xdr:blipFill>
      <xdr:spPr bwMode="auto">
        <a:xfrm>
          <a:off x="0" y="28575"/>
          <a:ext cx="6000750" cy="6677025"/>
        </a:xfrm>
        <a:prstGeom prst="rect">
          <a:avLst/>
        </a:prstGeom>
        <a:noFill/>
        <a:ln w="1">
          <a:noFill/>
          <a:miter lim="800000"/>
          <a:headEnd/>
          <a:tailEnd type="none" w="med" len="med"/>
        </a:ln>
        <a:effectLst/>
      </xdr:spPr>
    </xdr:pic>
    <xdr:clientData/>
  </xdr:twoCellAnchor>
  <xdr:twoCellAnchor editAs="oneCell">
    <xdr:from>
      <xdr:col>0</xdr:col>
      <xdr:colOff>0</xdr:colOff>
      <xdr:row>35</xdr:row>
      <xdr:rowOff>28575</xdr:rowOff>
    </xdr:from>
    <xdr:to>
      <xdr:col>9</xdr:col>
      <xdr:colOff>523875</xdr:colOff>
      <xdr:row>47</xdr:row>
      <xdr:rowOff>152400</xdr:rowOff>
    </xdr:to>
    <xdr:pic>
      <xdr:nvPicPr>
        <xdr:cNvPr id="9219" name="Picture 3"/>
        <xdr:cNvPicPr>
          <a:picLocks noChangeAspect="1" noChangeArrowheads="1"/>
        </xdr:cNvPicPr>
      </xdr:nvPicPr>
      <xdr:blipFill>
        <a:blip xmlns:r="http://schemas.openxmlformats.org/officeDocument/2006/relationships" r:embed="rId2" cstate="print"/>
        <a:srcRect l="26736" t="55667" r="29444" b="16222"/>
        <a:stretch>
          <a:fillRect/>
        </a:stretch>
      </xdr:blipFill>
      <xdr:spPr bwMode="auto">
        <a:xfrm>
          <a:off x="0" y="6696075"/>
          <a:ext cx="6010275" cy="2409825"/>
        </a:xfrm>
        <a:prstGeom prst="rect">
          <a:avLst/>
        </a:prstGeom>
        <a:noFill/>
        <a:ln w="1">
          <a:noFill/>
          <a:miter lim="800000"/>
          <a:headEnd/>
          <a:tailEnd type="none" w="med" len="med"/>
        </a:ln>
        <a:effec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119062</xdr:colOff>
      <xdr:row>0</xdr:row>
      <xdr:rowOff>95248</xdr:rowOff>
    </xdr:from>
    <xdr:to>
      <xdr:col>9</xdr:col>
      <xdr:colOff>550068</xdr:colOff>
      <xdr:row>30</xdr:row>
      <xdr:rowOff>85723</xdr:rowOff>
    </xdr:to>
    <xdr:pic>
      <xdr:nvPicPr>
        <xdr:cNvPr id="4" name="Imagem 3"/>
        <xdr:cNvPicPr>
          <a:picLocks noChangeAspect="1"/>
        </xdr:cNvPicPr>
      </xdr:nvPicPr>
      <xdr:blipFill rotWithShape="1">
        <a:blip xmlns:r="http://schemas.openxmlformats.org/officeDocument/2006/relationships" r:embed="rId1" cstate="print"/>
        <a:srcRect l="24014" t="16409" r="28834" b="5587"/>
        <a:stretch/>
      </xdr:blipFill>
      <xdr:spPr>
        <a:xfrm>
          <a:off x="119062" y="95248"/>
          <a:ext cx="6134100" cy="5705475"/>
        </a:xfrm>
        <a:prstGeom prst="rect">
          <a:avLst/>
        </a:prstGeom>
      </xdr:spPr>
    </xdr:pic>
    <xdr:clientData/>
  </xdr:twoCellAnchor>
  <xdr:twoCellAnchor editAs="oneCell">
    <xdr:from>
      <xdr:col>0</xdr:col>
      <xdr:colOff>119061</xdr:colOff>
      <xdr:row>30</xdr:row>
      <xdr:rowOff>47626</xdr:rowOff>
    </xdr:from>
    <xdr:to>
      <xdr:col>9</xdr:col>
      <xdr:colOff>578642</xdr:colOff>
      <xdr:row>52</xdr:row>
      <xdr:rowOff>152401</xdr:rowOff>
    </xdr:to>
    <xdr:pic>
      <xdr:nvPicPr>
        <xdr:cNvPr id="5" name="Imagem 4"/>
        <xdr:cNvPicPr>
          <a:picLocks noChangeAspect="1"/>
        </xdr:cNvPicPr>
      </xdr:nvPicPr>
      <xdr:blipFill rotWithShape="1">
        <a:blip xmlns:r="http://schemas.openxmlformats.org/officeDocument/2006/relationships" r:embed="rId2" cstate="print"/>
        <a:srcRect l="24015" t="31905" r="28615" b="9363"/>
        <a:stretch/>
      </xdr:blipFill>
      <xdr:spPr>
        <a:xfrm>
          <a:off x="119061" y="5762626"/>
          <a:ext cx="6162675" cy="429577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63500</xdr:colOff>
      <xdr:row>0</xdr:row>
      <xdr:rowOff>42334</xdr:rowOff>
    </xdr:from>
    <xdr:to>
      <xdr:col>9</xdr:col>
      <xdr:colOff>486833</xdr:colOff>
      <xdr:row>31</xdr:row>
      <xdr:rowOff>42334</xdr:rowOff>
    </xdr:to>
    <xdr:pic>
      <xdr:nvPicPr>
        <xdr:cNvPr id="3" name="Imagem 2"/>
        <xdr:cNvPicPr>
          <a:picLocks noChangeAspect="1"/>
        </xdr:cNvPicPr>
      </xdr:nvPicPr>
      <xdr:blipFill rotWithShape="1">
        <a:blip xmlns:r="http://schemas.openxmlformats.org/officeDocument/2006/relationships" r:embed="rId1" cstate="print"/>
        <a:srcRect l="26601" t="10708" r="27679" b="8553"/>
        <a:stretch/>
      </xdr:blipFill>
      <xdr:spPr>
        <a:xfrm>
          <a:off x="63500" y="42334"/>
          <a:ext cx="5947833" cy="5905500"/>
        </a:xfrm>
        <a:prstGeom prst="rect">
          <a:avLst/>
        </a:prstGeom>
      </xdr:spPr>
    </xdr:pic>
    <xdr:clientData/>
  </xdr:twoCellAnchor>
  <xdr:twoCellAnchor editAs="oneCell">
    <xdr:from>
      <xdr:col>0</xdr:col>
      <xdr:colOff>0</xdr:colOff>
      <xdr:row>50</xdr:row>
      <xdr:rowOff>31750</xdr:rowOff>
    </xdr:from>
    <xdr:to>
      <xdr:col>9</xdr:col>
      <xdr:colOff>370417</xdr:colOff>
      <xdr:row>81</xdr:row>
      <xdr:rowOff>116418</xdr:rowOff>
    </xdr:to>
    <xdr:pic>
      <xdr:nvPicPr>
        <xdr:cNvPr id="4" name="Imagem 3"/>
        <xdr:cNvPicPr>
          <a:picLocks noChangeAspect="1"/>
        </xdr:cNvPicPr>
      </xdr:nvPicPr>
      <xdr:blipFill rotWithShape="1">
        <a:blip xmlns:r="http://schemas.openxmlformats.org/officeDocument/2006/relationships" r:embed="rId2" cstate="print"/>
        <a:srcRect l="26684" t="10708" r="28004" b="7396"/>
        <a:stretch/>
      </xdr:blipFill>
      <xdr:spPr>
        <a:xfrm>
          <a:off x="0" y="9556750"/>
          <a:ext cx="5894917" cy="5990168"/>
        </a:xfrm>
        <a:prstGeom prst="rect">
          <a:avLst/>
        </a:prstGeom>
      </xdr:spPr>
    </xdr:pic>
    <xdr:clientData/>
  </xdr:twoCellAnchor>
  <xdr:twoCellAnchor editAs="oneCell">
    <xdr:from>
      <xdr:col>0</xdr:col>
      <xdr:colOff>10583</xdr:colOff>
      <xdr:row>81</xdr:row>
      <xdr:rowOff>42334</xdr:rowOff>
    </xdr:from>
    <xdr:to>
      <xdr:col>9</xdr:col>
      <xdr:colOff>370416</xdr:colOff>
      <xdr:row>83</xdr:row>
      <xdr:rowOff>84667</xdr:rowOff>
    </xdr:to>
    <xdr:pic>
      <xdr:nvPicPr>
        <xdr:cNvPr id="5" name="Imagem 4"/>
        <xdr:cNvPicPr>
          <a:picLocks noChangeAspect="1"/>
        </xdr:cNvPicPr>
      </xdr:nvPicPr>
      <xdr:blipFill rotWithShape="1">
        <a:blip xmlns:r="http://schemas.openxmlformats.org/officeDocument/2006/relationships" r:embed="rId3" cstate="print"/>
        <a:srcRect l="26766" t="47895" r="28004" b="46318"/>
        <a:stretch/>
      </xdr:blipFill>
      <xdr:spPr>
        <a:xfrm>
          <a:off x="10583" y="15472834"/>
          <a:ext cx="5884333" cy="423333"/>
        </a:xfrm>
        <a:prstGeom prst="rect">
          <a:avLst/>
        </a:prstGeom>
      </xdr:spPr>
    </xdr:pic>
    <xdr:clientData/>
  </xdr:twoCellAnchor>
  <xdr:twoCellAnchor editAs="oneCell">
    <xdr:from>
      <xdr:col>0</xdr:col>
      <xdr:colOff>10583</xdr:colOff>
      <xdr:row>100</xdr:row>
      <xdr:rowOff>105833</xdr:rowOff>
    </xdr:from>
    <xdr:to>
      <xdr:col>9</xdr:col>
      <xdr:colOff>391583</xdr:colOff>
      <xdr:row>131</xdr:row>
      <xdr:rowOff>169333</xdr:rowOff>
    </xdr:to>
    <xdr:pic>
      <xdr:nvPicPr>
        <xdr:cNvPr id="6" name="Imagem 5"/>
        <xdr:cNvPicPr>
          <a:picLocks noChangeAspect="1"/>
        </xdr:cNvPicPr>
      </xdr:nvPicPr>
      <xdr:blipFill rotWithShape="1">
        <a:blip xmlns:r="http://schemas.openxmlformats.org/officeDocument/2006/relationships" r:embed="rId4" cstate="print"/>
        <a:srcRect l="26765" t="10563" r="27842" b="7831"/>
        <a:stretch/>
      </xdr:blipFill>
      <xdr:spPr>
        <a:xfrm>
          <a:off x="10583" y="19155833"/>
          <a:ext cx="5905500" cy="59690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359833</xdr:colOff>
      <xdr:row>30</xdr:row>
      <xdr:rowOff>105833</xdr:rowOff>
    </xdr:to>
    <xdr:pic>
      <xdr:nvPicPr>
        <xdr:cNvPr id="2" name="Imagem 1"/>
        <xdr:cNvPicPr>
          <a:picLocks noChangeAspect="1"/>
        </xdr:cNvPicPr>
      </xdr:nvPicPr>
      <xdr:blipFill rotWithShape="1">
        <a:blip xmlns:r="http://schemas.openxmlformats.org/officeDocument/2006/relationships" r:embed="rId1" cstate="print"/>
        <a:srcRect l="25137" t="10274" r="29631" b="10145"/>
        <a:stretch/>
      </xdr:blipFill>
      <xdr:spPr>
        <a:xfrm>
          <a:off x="0" y="0"/>
          <a:ext cx="5884333" cy="5820833"/>
        </a:xfrm>
        <a:prstGeom prst="rect">
          <a:avLst/>
        </a:prstGeom>
      </xdr:spPr>
    </xdr:pic>
    <xdr:clientData/>
  </xdr:twoCellAnchor>
  <xdr:twoCellAnchor editAs="oneCell">
    <xdr:from>
      <xdr:col>0</xdr:col>
      <xdr:colOff>0</xdr:colOff>
      <xdr:row>50</xdr:row>
      <xdr:rowOff>105834</xdr:rowOff>
    </xdr:from>
    <xdr:to>
      <xdr:col>9</xdr:col>
      <xdr:colOff>402167</xdr:colOff>
      <xdr:row>79</xdr:row>
      <xdr:rowOff>137583</xdr:rowOff>
    </xdr:to>
    <xdr:pic>
      <xdr:nvPicPr>
        <xdr:cNvPr id="3" name="Imagem 2"/>
        <xdr:cNvPicPr>
          <a:picLocks noChangeAspect="1"/>
        </xdr:cNvPicPr>
      </xdr:nvPicPr>
      <xdr:blipFill rotWithShape="1">
        <a:blip xmlns:r="http://schemas.openxmlformats.org/officeDocument/2006/relationships" r:embed="rId2" cstate="print"/>
        <a:srcRect l="26765" t="16495" r="27679" b="7540"/>
        <a:stretch/>
      </xdr:blipFill>
      <xdr:spPr>
        <a:xfrm>
          <a:off x="0" y="9630834"/>
          <a:ext cx="5926667" cy="5556249"/>
        </a:xfrm>
        <a:prstGeom prst="rect">
          <a:avLst/>
        </a:prstGeom>
      </xdr:spPr>
    </xdr:pic>
    <xdr:clientData/>
  </xdr:twoCellAnchor>
  <xdr:twoCellAnchor editAs="oneCell">
    <xdr:from>
      <xdr:col>0</xdr:col>
      <xdr:colOff>10583</xdr:colOff>
      <xdr:row>79</xdr:row>
      <xdr:rowOff>84666</xdr:rowOff>
    </xdr:from>
    <xdr:to>
      <xdr:col>9</xdr:col>
      <xdr:colOff>338667</xdr:colOff>
      <xdr:row>84</xdr:row>
      <xdr:rowOff>31749</xdr:rowOff>
    </xdr:to>
    <xdr:pic>
      <xdr:nvPicPr>
        <xdr:cNvPr id="4" name="Imagem 3"/>
        <xdr:cNvPicPr>
          <a:picLocks noChangeAspect="1"/>
        </xdr:cNvPicPr>
      </xdr:nvPicPr>
      <xdr:blipFill rotWithShape="1">
        <a:blip xmlns:r="http://schemas.openxmlformats.org/officeDocument/2006/relationships" r:embed="rId3" cstate="print"/>
        <a:srcRect l="26845" t="47893" r="28168" b="39808"/>
        <a:stretch/>
      </xdr:blipFill>
      <xdr:spPr>
        <a:xfrm>
          <a:off x="10583" y="15134166"/>
          <a:ext cx="5852584" cy="899583"/>
        </a:xfrm>
        <a:prstGeom prst="rect">
          <a:avLst/>
        </a:prstGeom>
      </xdr:spPr>
    </xdr:pic>
    <xdr:clientData/>
  </xdr:twoCellAnchor>
  <xdr:twoCellAnchor editAs="oneCell">
    <xdr:from>
      <xdr:col>0</xdr:col>
      <xdr:colOff>21167</xdr:colOff>
      <xdr:row>100</xdr:row>
      <xdr:rowOff>10584</xdr:rowOff>
    </xdr:from>
    <xdr:to>
      <xdr:col>9</xdr:col>
      <xdr:colOff>381000</xdr:colOff>
      <xdr:row>131</xdr:row>
      <xdr:rowOff>105834</xdr:rowOff>
    </xdr:to>
    <xdr:pic>
      <xdr:nvPicPr>
        <xdr:cNvPr id="6" name="Imagem 5"/>
        <xdr:cNvPicPr>
          <a:picLocks noChangeAspect="1"/>
        </xdr:cNvPicPr>
      </xdr:nvPicPr>
      <xdr:blipFill rotWithShape="1">
        <a:blip xmlns:r="http://schemas.openxmlformats.org/officeDocument/2006/relationships" r:embed="rId4" cstate="print"/>
        <a:srcRect l="26765" t="11575" r="28005" b="6383"/>
        <a:stretch/>
      </xdr:blipFill>
      <xdr:spPr>
        <a:xfrm>
          <a:off x="21167" y="19060584"/>
          <a:ext cx="5884333" cy="60007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142875</xdr:colOff>
      <xdr:row>0</xdr:row>
      <xdr:rowOff>104775</xdr:rowOff>
    </xdr:from>
    <xdr:to>
      <xdr:col>1</xdr:col>
      <xdr:colOff>638175</xdr:colOff>
      <xdr:row>1</xdr:row>
      <xdr:rowOff>190500</xdr:rowOff>
    </xdr:to>
    <xdr:pic>
      <xdr:nvPicPr>
        <xdr:cNvPr id="4" name="Imagem 3"/>
        <xdr:cNvPicPr>
          <a:picLocks noChangeAspect="1" noChangeArrowheads="1"/>
        </xdr:cNvPicPr>
      </xdr:nvPicPr>
      <xdr:blipFill>
        <a:blip xmlns:r="http://schemas.openxmlformats.org/officeDocument/2006/relationships" r:embed="rId1" cstate="print"/>
        <a:srcRect/>
        <a:stretch>
          <a:fillRect/>
        </a:stretch>
      </xdr:blipFill>
      <xdr:spPr bwMode="auto">
        <a:xfrm>
          <a:off x="142875" y="104775"/>
          <a:ext cx="1352550" cy="419100"/>
        </a:xfrm>
        <a:prstGeom prst="rect">
          <a:avLst/>
        </a:prstGeom>
        <a:noFill/>
        <a:ln w="9525">
          <a:noFill/>
          <a:miter lim="800000"/>
          <a:headEnd/>
          <a:tailEnd/>
        </a:ln>
      </xdr:spPr>
    </xdr:pic>
    <xdr:clientData/>
  </xdr:twoCellAnchor>
  <xdr:twoCellAnchor>
    <xdr:from>
      <xdr:col>1</xdr:col>
      <xdr:colOff>1259416</xdr:colOff>
      <xdr:row>1</xdr:row>
      <xdr:rowOff>6350</xdr:rowOff>
    </xdr:from>
    <xdr:to>
      <xdr:col>4</xdr:col>
      <xdr:colOff>173566</xdr:colOff>
      <xdr:row>2</xdr:row>
      <xdr:rowOff>182033</xdr:rowOff>
    </xdr:to>
    <xdr:sp macro="" textlink="">
      <xdr:nvSpPr>
        <xdr:cNvPr id="5" name="AutoShape 4"/>
        <xdr:cNvSpPr>
          <a:spLocks noChangeArrowheads="1"/>
        </xdr:cNvSpPr>
      </xdr:nvSpPr>
      <xdr:spPr bwMode="auto">
        <a:xfrm>
          <a:off x="2116666" y="196850"/>
          <a:ext cx="2514600" cy="366183"/>
        </a:xfrm>
        <a:prstGeom prst="roundRect">
          <a:avLst>
            <a:gd name="adj" fmla="val 16667"/>
          </a:avLst>
        </a:prstGeom>
        <a:noFill/>
        <a:ln w="25400">
          <a:noFill/>
          <a:round/>
          <a:headEnd/>
          <a:tailEnd/>
        </a:ln>
        <a:effectLst/>
      </xdr:spPr>
      <xdr:txBody>
        <a:bodyPr vertOverflow="clip" wrap="square" lIns="12700" tIns="12700" rIns="12700" bIns="12700" anchor="t" upright="1"/>
        <a:lstStyle/>
        <a:p>
          <a:pPr algn="ctr" rtl="0">
            <a:defRPr sz="1000"/>
          </a:pPr>
          <a:r>
            <a:rPr lang="pt-BR" sz="1400" b="1" i="0" strike="noStrike">
              <a:solidFill>
                <a:srgbClr val="000000"/>
              </a:solidFill>
              <a:latin typeface="Arial"/>
              <a:cs typeface="Arial"/>
            </a:rPr>
            <a:t>COMPOSIÇÕES</a:t>
          </a:r>
          <a:r>
            <a:rPr lang="pt-BR" sz="1400" b="1" i="0" strike="noStrike" baseline="0">
              <a:solidFill>
                <a:srgbClr val="000000"/>
              </a:solidFill>
              <a:latin typeface="Arial"/>
              <a:cs typeface="Arial"/>
            </a:rPr>
            <a:t> DE PREÇOS</a:t>
          </a:r>
        </a:p>
        <a:p>
          <a:pPr algn="ctr" rtl="0">
            <a:defRPr sz="1000"/>
          </a:pPr>
          <a:endParaRPr lang="pt-BR" sz="1400" b="1" i="0" strike="noStrike">
            <a:solidFill>
              <a:srgbClr val="000000"/>
            </a:solidFill>
            <a:latin typeface="Arial"/>
            <a:cs typeface="Arial"/>
          </a:endParaRPr>
        </a:p>
      </xdr:txBody>
    </xdr:sp>
    <xdr:clientData/>
  </xdr:twoCellAnchor>
  <xdr:twoCellAnchor editAs="oneCell">
    <xdr:from>
      <xdr:col>4</xdr:col>
      <xdr:colOff>485775</xdr:colOff>
      <xdr:row>0</xdr:row>
      <xdr:rowOff>66675</xdr:rowOff>
    </xdr:from>
    <xdr:to>
      <xdr:col>5</xdr:col>
      <xdr:colOff>758032</xdr:colOff>
      <xdr:row>2</xdr:row>
      <xdr:rowOff>105038</xdr:rowOff>
    </xdr:to>
    <xdr:pic>
      <xdr:nvPicPr>
        <xdr:cNvPr id="9" name="Imagem 8" descr="GDF.jpg"/>
        <xdr:cNvPicPr>
          <a:picLocks noChangeAspect="1"/>
        </xdr:cNvPicPr>
      </xdr:nvPicPr>
      <xdr:blipFill>
        <a:blip xmlns:r="http://schemas.openxmlformats.org/officeDocument/2006/relationships" r:embed="rId2" cstate="print"/>
        <a:stretch>
          <a:fillRect/>
        </a:stretch>
      </xdr:blipFill>
      <xdr:spPr>
        <a:xfrm>
          <a:off x="4943475" y="66675"/>
          <a:ext cx="1129507" cy="609863"/>
        </a:xfrm>
        <a:prstGeom prst="rect">
          <a:avLst/>
        </a:prstGeom>
      </xdr:spPr>
    </xdr:pic>
    <xdr:clientData/>
  </xdr:twoCellAnchor>
  <xdr:twoCellAnchor editAs="oneCell">
    <xdr:from>
      <xdr:col>0</xdr:col>
      <xdr:colOff>0</xdr:colOff>
      <xdr:row>18</xdr:row>
      <xdr:rowOff>161924</xdr:rowOff>
    </xdr:from>
    <xdr:to>
      <xdr:col>5</xdr:col>
      <xdr:colOff>714375</xdr:colOff>
      <xdr:row>36</xdr:row>
      <xdr:rowOff>43517</xdr:rowOff>
    </xdr:to>
    <xdr:pic>
      <xdr:nvPicPr>
        <xdr:cNvPr id="10" name="Imagem 9"/>
        <xdr:cNvPicPr>
          <a:picLocks noChangeAspect="1"/>
        </xdr:cNvPicPr>
      </xdr:nvPicPr>
      <xdr:blipFill rotWithShape="1">
        <a:blip xmlns:r="http://schemas.openxmlformats.org/officeDocument/2006/relationships" r:embed="rId3" cstate="print"/>
        <a:srcRect l="16181" t="28519" r="25760" b="16005"/>
        <a:stretch/>
      </xdr:blipFill>
      <xdr:spPr>
        <a:xfrm>
          <a:off x="0" y="9972674"/>
          <a:ext cx="6162675" cy="331059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100541</xdr:colOff>
      <xdr:row>0</xdr:row>
      <xdr:rowOff>109009</xdr:rowOff>
    </xdr:from>
    <xdr:to>
      <xdr:col>1</xdr:col>
      <xdr:colOff>638174</xdr:colOff>
      <xdr:row>1</xdr:row>
      <xdr:rowOff>215900</xdr:rowOff>
    </xdr:to>
    <xdr:pic>
      <xdr:nvPicPr>
        <xdr:cNvPr id="2" name="Imagem 1"/>
        <xdr:cNvPicPr>
          <a:picLocks noChangeAspect="1" noChangeArrowheads="1"/>
        </xdr:cNvPicPr>
      </xdr:nvPicPr>
      <xdr:blipFill>
        <a:blip xmlns:r="http://schemas.openxmlformats.org/officeDocument/2006/relationships" r:embed="rId1" cstate="print"/>
        <a:srcRect/>
        <a:stretch>
          <a:fillRect/>
        </a:stretch>
      </xdr:blipFill>
      <xdr:spPr bwMode="auto">
        <a:xfrm>
          <a:off x="100541" y="109009"/>
          <a:ext cx="1394883" cy="440266"/>
        </a:xfrm>
        <a:prstGeom prst="rect">
          <a:avLst/>
        </a:prstGeom>
        <a:noFill/>
        <a:ln w="9525">
          <a:noFill/>
          <a:miter lim="800000"/>
          <a:headEnd/>
          <a:tailEnd/>
        </a:ln>
      </xdr:spPr>
    </xdr:pic>
    <xdr:clientData/>
  </xdr:twoCellAnchor>
  <xdr:twoCellAnchor>
    <xdr:from>
      <xdr:col>1</xdr:col>
      <xdr:colOff>1259416</xdr:colOff>
      <xdr:row>1</xdr:row>
      <xdr:rowOff>6350</xdr:rowOff>
    </xdr:from>
    <xdr:to>
      <xdr:col>4</xdr:col>
      <xdr:colOff>173566</xdr:colOff>
      <xdr:row>2</xdr:row>
      <xdr:rowOff>182033</xdr:rowOff>
    </xdr:to>
    <xdr:sp macro="" textlink="">
      <xdr:nvSpPr>
        <xdr:cNvPr id="3" name="AutoShape 4"/>
        <xdr:cNvSpPr>
          <a:spLocks noChangeArrowheads="1"/>
        </xdr:cNvSpPr>
      </xdr:nvSpPr>
      <xdr:spPr bwMode="auto">
        <a:xfrm>
          <a:off x="2116666" y="339725"/>
          <a:ext cx="2647950" cy="413808"/>
        </a:xfrm>
        <a:prstGeom prst="roundRect">
          <a:avLst>
            <a:gd name="adj" fmla="val 16667"/>
          </a:avLst>
        </a:prstGeom>
        <a:noFill/>
        <a:ln w="25400">
          <a:noFill/>
          <a:round/>
          <a:headEnd/>
          <a:tailEnd/>
        </a:ln>
        <a:effectLst/>
      </xdr:spPr>
      <xdr:txBody>
        <a:bodyPr vertOverflow="clip" wrap="square" lIns="12700" tIns="12700" rIns="12700" bIns="12700" anchor="t" upright="1"/>
        <a:lstStyle/>
        <a:p>
          <a:pPr algn="ctr" rtl="0">
            <a:defRPr sz="1000"/>
          </a:pPr>
          <a:r>
            <a:rPr lang="pt-BR" sz="1400" b="1" i="0" strike="noStrike">
              <a:solidFill>
                <a:srgbClr val="000000"/>
              </a:solidFill>
              <a:latin typeface="Arial"/>
              <a:cs typeface="Arial"/>
            </a:rPr>
            <a:t>COMPOSIÇÕES</a:t>
          </a:r>
          <a:r>
            <a:rPr lang="pt-BR" sz="1400" b="1" i="0" strike="noStrike" baseline="0">
              <a:solidFill>
                <a:srgbClr val="000000"/>
              </a:solidFill>
              <a:latin typeface="Arial"/>
              <a:cs typeface="Arial"/>
            </a:rPr>
            <a:t> DE PREÇOS</a:t>
          </a:r>
        </a:p>
        <a:p>
          <a:pPr algn="ctr" rtl="0">
            <a:defRPr sz="1000"/>
          </a:pPr>
          <a:endParaRPr lang="pt-BR" sz="1400" b="1" i="0" strike="noStrike">
            <a:solidFill>
              <a:srgbClr val="000000"/>
            </a:solidFill>
            <a:latin typeface="Arial"/>
            <a:cs typeface="Arial"/>
          </a:endParaRPr>
        </a:p>
      </xdr:txBody>
    </xdr:sp>
    <xdr:clientData/>
  </xdr:twoCellAnchor>
  <xdr:twoCellAnchor editAs="oneCell">
    <xdr:from>
      <xdr:col>4</xdr:col>
      <xdr:colOff>485775</xdr:colOff>
      <xdr:row>0</xdr:row>
      <xdr:rowOff>44450</xdr:rowOff>
    </xdr:from>
    <xdr:to>
      <xdr:col>5</xdr:col>
      <xdr:colOff>771524</xdr:colOff>
      <xdr:row>2</xdr:row>
      <xdr:rowOff>95250</xdr:rowOff>
    </xdr:to>
    <xdr:pic>
      <xdr:nvPicPr>
        <xdr:cNvPr id="4" name="Imagem 3" descr="GDF.jpg"/>
        <xdr:cNvPicPr>
          <a:picLocks noChangeAspect="1"/>
        </xdr:cNvPicPr>
      </xdr:nvPicPr>
      <xdr:blipFill>
        <a:blip xmlns:r="http://schemas.openxmlformats.org/officeDocument/2006/relationships" r:embed="rId2" cstate="print"/>
        <a:stretch>
          <a:fillRect/>
        </a:stretch>
      </xdr:blipFill>
      <xdr:spPr>
        <a:xfrm>
          <a:off x="5076825" y="44450"/>
          <a:ext cx="1142999" cy="622300"/>
        </a:xfrm>
        <a:prstGeom prst="rect">
          <a:avLst/>
        </a:prstGeom>
      </xdr:spPr>
    </xdr:pic>
    <xdr:clientData/>
  </xdr:twoCellAnchor>
  <xdr:twoCellAnchor editAs="oneCell">
    <xdr:from>
      <xdr:col>0</xdr:col>
      <xdr:colOff>85725</xdr:colOff>
      <xdr:row>22</xdr:row>
      <xdr:rowOff>104774</xdr:rowOff>
    </xdr:from>
    <xdr:to>
      <xdr:col>5</xdr:col>
      <xdr:colOff>800100</xdr:colOff>
      <xdr:row>39</xdr:row>
      <xdr:rowOff>176867</xdr:rowOff>
    </xdr:to>
    <xdr:pic>
      <xdr:nvPicPr>
        <xdr:cNvPr id="5" name="Imagem 4"/>
        <xdr:cNvPicPr>
          <a:picLocks noChangeAspect="1"/>
        </xdr:cNvPicPr>
      </xdr:nvPicPr>
      <xdr:blipFill rotWithShape="1">
        <a:blip xmlns:r="http://schemas.openxmlformats.org/officeDocument/2006/relationships" r:embed="rId3" cstate="print"/>
        <a:srcRect l="16181" t="28519" r="25760" b="16005"/>
        <a:stretch/>
      </xdr:blipFill>
      <xdr:spPr>
        <a:xfrm>
          <a:off x="85725" y="10677524"/>
          <a:ext cx="6162675" cy="3310593"/>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226483</xdr:colOff>
      <xdr:row>0</xdr:row>
      <xdr:rowOff>132292</xdr:rowOff>
    </xdr:from>
    <xdr:to>
      <xdr:col>1</xdr:col>
      <xdr:colOff>778933</xdr:colOff>
      <xdr:row>2</xdr:row>
      <xdr:rowOff>31751</xdr:rowOff>
    </xdr:to>
    <xdr:pic>
      <xdr:nvPicPr>
        <xdr:cNvPr id="2" name="Imagem 1"/>
        <xdr:cNvPicPr>
          <a:picLocks noChangeAspect="1" noChangeArrowheads="1"/>
        </xdr:cNvPicPr>
      </xdr:nvPicPr>
      <xdr:blipFill>
        <a:blip xmlns:r="http://schemas.openxmlformats.org/officeDocument/2006/relationships" r:embed="rId1" cstate="print"/>
        <a:srcRect/>
        <a:stretch>
          <a:fillRect/>
        </a:stretch>
      </xdr:blipFill>
      <xdr:spPr bwMode="auto">
        <a:xfrm>
          <a:off x="226483" y="132292"/>
          <a:ext cx="1409700" cy="481542"/>
        </a:xfrm>
        <a:prstGeom prst="rect">
          <a:avLst/>
        </a:prstGeom>
        <a:noFill/>
        <a:ln w="9525">
          <a:noFill/>
          <a:miter lim="800000"/>
          <a:headEnd/>
          <a:tailEnd/>
        </a:ln>
      </xdr:spPr>
    </xdr:pic>
    <xdr:clientData/>
  </xdr:twoCellAnchor>
  <xdr:twoCellAnchor>
    <xdr:from>
      <xdr:col>1</xdr:col>
      <xdr:colOff>1259416</xdr:colOff>
      <xdr:row>1</xdr:row>
      <xdr:rowOff>6350</xdr:rowOff>
    </xdr:from>
    <xdr:to>
      <xdr:col>4</xdr:col>
      <xdr:colOff>173566</xdr:colOff>
      <xdr:row>2</xdr:row>
      <xdr:rowOff>182033</xdr:rowOff>
    </xdr:to>
    <xdr:sp macro="" textlink="">
      <xdr:nvSpPr>
        <xdr:cNvPr id="3" name="AutoShape 4"/>
        <xdr:cNvSpPr>
          <a:spLocks noChangeArrowheads="1"/>
        </xdr:cNvSpPr>
      </xdr:nvSpPr>
      <xdr:spPr bwMode="auto">
        <a:xfrm>
          <a:off x="2116666" y="339725"/>
          <a:ext cx="2647950" cy="413808"/>
        </a:xfrm>
        <a:prstGeom prst="roundRect">
          <a:avLst>
            <a:gd name="adj" fmla="val 16667"/>
          </a:avLst>
        </a:prstGeom>
        <a:noFill/>
        <a:ln w="25400">
          <a:noFill/>
          <a:round/>
          <a:headEnd/>
          <a:tailEnd/>
        </a:ln>
        <a:effectLst/>
      </xdr:spPr>
      <xdr:txBody>
        <a:bodyPr vertOverflow="clip" wrap="square" lIns="12700" tIns="12700" rIns="12700" bIns="12700" anchor="t" upright="1"/>
        <a:lstStyle/>
        <a:p>
          <a:pPr algn="ctr" rtl="0">
            <a:defRPr sz="1000"/>
          </a:pPr>
          <a:r>
            <a:rPr lang="pt-BR" sz="1400" b="1" i="0" strike="noStrike">
              <a:solidFill>
                <a:srgbClr val="000000"/>
              </a:solidFill>
              <a:latin typeface="Arial"/>
              <a:cs typeface="Arial"/>
            </a:rPr>
            <a:t>COMPOSIÇÕES</a:t>
          </a:r>
          <a:r>
            <a:rPr lang="pt-BR" sz="1400" b="1" i="0" strike="noStrike" baseline="0">
              <a:solidFill>
                <a:srgbClr val="000000"/>
              </a:solidFill>
              <a:latin typeface="Arial"/>
              <a:cs typeface="Arial"/>
            </a:rPr>
            <a:t> DE PREÇOS</a:t>
          </a:r>
        </a:p>
        <a:p>
          <a:pPr algn="ctr" rtl="0">
            <a:defRPr sz="1000"/>
          </a:pPr>
          <a:endParaRPr lang="pt-BR" sz="1400" b="1" i="0" strike="noStrike">
            <a:solidFill>
              <a:srgbClr val="000000"/>
            </a:solidFill>
            <a:latin typeface="Arial"/>
            <a:cs typeface="Arial"/>
          </a:endParaRPr>
        </a:p>
      </xdr:txBody>
    </xdr:sp>
    <xdr:clientData/>
  </xdr:twoCellAnchor>
  <xdr:twoCellAnchor editAs="oneCell">
    <xdr:from>
      <xdr:col>4</xdr:col>
      <xdr:colOff>455082</xdr:colOff>
      <xdr:row>0</xdr:row>
      <xdr:rowOff>49741</xdr:rowOff>
    </xdr:from>
    <xdr:to>
      <xdr:col>5</xdr:col>
      <xdr:colOff>815181</xdr:colOff>
      <xdr:row>2</xdr:row>
      <xdr:rowOff>125941</xdr:rowOff>
    </xdr:to>
    <xdr:pic>
      <xdr:nvPicPr>
        <xdr:cNvPr id="4" name="Imagem 3" descr="GDF.jpg"/>
        <xdr:cNvPicPr>
          <a:picLocks noChangeAspect="1"/>
        </xdr:cNvPicPr>
      </xdr:nvPicPr>
      <xdr:blipFill>
        <a:blip xmlns:r="http://schemas.openxmlformats.org/officeDocument/2006/relationships" r:embed="rId2" cstate="print"/>
        <a:stretch>
          <a:fillRect/>
        </a:stretch>
      </xdr:blipFill>
      <xdr:spPr>
        <a:xfrm>
          <a:off x="5048249" y="49741"/>
          <a:ext cx="1217349" cy="658283"/>
        </a:xfrm>
        <a:prstGeom prst="rect">
          <a:avLst/>
        </a:prstGeom>
      </xdr:spPr>
    </xdr:pic>
    <xdr:clientData/>
  </xdr:twoCellAnchor>
  <xdr:twoCellAnchor editAs="oneCell">
    <xdr:from>
      <xdr:col>0</xdr:col>
      <xdr:colOff>0</xdr:colOff>
      <xdr:row>19</xdr:row>
      <xdr:rowOff>190497</xdr:rowOff>
    </xdr:from>
    <xdr:to>
      <xdr:col>6</xdr:col>
      <xdr:colOff>68272</xdr:colOff>
      <xdr:row>38</xdr:row>
      <xdr:rowOff>10582</xdr:rowOff>
    </xdr:to>
    <xdr:pic>
      <xdr:nvPicPr>
        <xdr:cNvPr id="6" name="Imagem 5"/>
        <xdr:cNvPicPr>
          <a:picLocks noChangeAspect="1"/>
        </xdr:cNvPicPr>
      </xdr:nvPicPr>
      <xdr:blipFill rotWithShape="1">
        <a:blip xmlns:r="http://schemas.openxmlformats.org/officeDocument/2006/relationships" r:embed="rId3" cstate="print"/>
        <a:srcRect l="16189" t="26624" r="25808" b="17814"/>
        <a:stretch/>
      </xdr:blipFill>
      <xdr:spPr>
        <a:xfrm>
          <a:off x="0" y="10212914"/>
          <a:ext cx="6386522" cy="343958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164041</xdr:colOff>
      <xdr:row>0</xdr:row>
      <xdr:rowOff>87842</xdr:rowOff>
    </xdr:from>
    <xdr:to>
      <xdr:col>1</xdr:col>
      <xdr:colOff>619125</xdr:colOff>
      <xdr:row>2</xdr:row>
      <xdr:rowOff>0</xdr:rowOff>
    </xdr:to>
    <xdr:pic>
      <xdr:nvPicPr>
        <xdr:cNvPr id="2" name="Imagem 1"/>
        <xdr:cNvPicPr>
          <a:picLocks noChangeAspect="1" noChangeArrowheads="1"/>
        </xdr:cNvPicPr>
      </xdr:nvPicPr>
      <xdr:blipFill>
        <a:blip xmlns:r="http://schemas.openxmlformats.org/officeDocument/2006/relationships" r:embed="rId1" cstate="print"/>
        <a:srcRect/>
        <a:stretch>
          <a:fillRect/>
        </a:stretch>
      </xdr:blipFill>
      <xdr:spPr bwMode="auto">
        <a:xfrm>
          <a:off x="164041" y="87842"/>
          <a:ext cx="1312334" cy="483658"/>
        </a:xfrm>
        <a:prstGeom prst="rect">
          <a:avLst/>
        </a:prstGeom>
        <a:noFill/>
        <a:ln w="9525">
          <a:noFill/>
          <a:miter lim="800000"/>
          <a:headEnd/>
          <a:tailEnd/>
        </a:ln>
      </xdr:spPr>
    </xdr:pic>
    <xdr:clientData/>
  </xdr:twoCellAnchor>
  <xdr:twoCellAnchor>
    <xdr:from>
      <xdr:col>1</xdr:col>
      <xdr:colOff>1259416</xdr:colOff>
      <xdr:row>1</xdr:row>
      <xdr:rowOff>6350</xdr:rowOff>
    </xdr:from>
    <xdr:to>
      <xdr:col>4</xdr:col>
      <xdr:colOff>173566</xdr:colOff>
      <xdr:row>2</xdr:row>
      <xdr:rowOff>182033</xdr:rowOff>
    </xdr:to>
    <xdr:sp macro="" textlink="">
      <xdr:nvSpPr>
        <xdr:cNvPr id="3" name="AutoShape 4"/>
        <xdr:cNvSpPr>
          <a:spLocks noChangeArrowheads="1"/>
        </xdr:cNvSpPr>
      </xdr:nvSpPr>
      <xdr:spPr bwMode="auto">
        <a:xfrm>
          <a:off x="2116666" y="339725"/>
          <a:ext cx="2647950" cy="404283"/>
        </a:xfrm>
        <a:prstGeom prst="roundRect">
          <a:avLst>
            <a:gd name="adj" fmla="val 16667"/>
          </a:avLst>
        </a:prstGeom>
        <a:noFill/>
        <a:ln w="25400">
          <a:noFill/>
          <a:round/>
          <a:headEnd/>
          <a:tailEnd/>
        </a:ln>
        <a:effectLst/>
      </xdr:spPr>
      <xdr:txBody>
        <a:bodyPr vertOverflow="clip" wrap="square" lIns="12700" tIns="12700" rIns="12700" bIns="12700" anchor="t" upright="1"/>
        <a:lstStyle/>
        <a:p>
          <a:pPr algn="ctr" rtl="0">
            <a:defRPr sz="1000"/>
          </a:pPr>
          <a:r>
            <a:rPr lang="pt-BR" sz="1400" b="1" i="0" strike="noStrike">
              <a:solidFill>
                <a:srgbClr val="000000"/>
              </a:solidFill>
              <a:latin typeface="Arial"/>
              <a:cs typeface="Arial"/>
            </a:rPr>
            <a:t>COMPOSIÇÕES</a:t>
          </a:r>
          <a:r>
            <a:rPr lang="pt-BR" sz="1400" b="1" i="0" strike="noStrike" baseline="0">
              <a:solidFill>
                <a:srgbClr val="000000"/>
              </a:solidFill>
              <a:latin typeface="Arial"/>
              <a:cs typeface="Arial"/>
            </a:rPr>
            <a:t> DE PREÇOS</a:t>
          </a:r>
        </a:p>
        <a:p>
          <a:pPr algn="ctr" rtl="0">
            <a:defRPr sz="1000"/>
          </a:pPr>
          <a:endParaRPr lang="pt-BR" sz="1400" b="1" i="0" strike="noStrike">
            <a:solidFill>
              <a:srgbClr val="000000"/>
            </a:solidFill>
            <a:latin typeface="Arial"/>
            <a:cs typeface="Arial"/>
          </a:endParaRPr>
        </a:p>
      </xdr:txBody>
    </xdr:sp>
    <xdr:clientData/>
  </xdr:twoCellAnchor>
  <xdr:twoCellAnchor editAs="oneCell">
    <xdr:from>
      <xdr:col>4</xdr:col>
      <xdr:colOff>571500</xdr:colOff>
      <xdr:row>0</xdr:row>
      <xdr:rowOff>49742</xdr:rowOff>
    </xdr:from>
    <xdr:to>
      <xdr:col>5</xdr:col>
      <xdr:colOff>824705</xdr:colOff>
      <xdr:row>2</xdr:row>
      <xdr:rowOff>105723</xdr:rowOff>
    </xdr:to>
    <xdr:pic>
      <xdr:nvPicPr>
        <xdr:cNvPr id="4" name="Imagem 3" descr="GDF.jpg"/>
        <xdr:cNvPicPr>
          <a:picLocks noChangeAspect="1"/>
        </xdr:cNvPicPr>
      </xdr:nvPicPr>
      <xdr:blipFill>
        <a:blip xmlns:r="http://schemas.openxmlformats.org/officeDocument/2006/relationships" r:embed="rId2" cstate="print"/>
        <a:stretch>
          <a:fillRect/>
        </a:stretch>
      </xdr:blipFill>
      <xdr:spPr>
        <a:xfrm>
          <a:off x="5162550" y="49742"/>
          <a:ext cx="1110455" cy="627481"/>
        </a:xfrm>
        <a:prstGeom prst="rect">
          <a:avLst/>
        </a:prstGeom>
      </xdr:spPr>
    </xdr:pic>
    <xdr:clientData/>
  </xdr:twoCellAnchor>
  <xdr:twoCellAnchor editAs="oneCell">
    <xdr:from>
      <xdr:col>0</xdr:col>
      <xdr:colOff>0</xdr:colOff>
      <xdr:row>19</xdr:row>
      <xdr:rowOff>190497</xdr:rowOff>
    </xdr:from>
    <xdr:to>
      <xdr:col>6</xdr:col>
      <xdr:colOff>68272</xdr:colOff>
      <xdr:row>38</xdr:row>
      <xdr:rowOff>10582</xdr:rowOff>
    </xdr:to>
    <xdr:pic>
      <xdr:nvPicPr>
        <xdr:cNvPr id="5" name="Imagem 4"/>
        <xdr:cNvPicPr>
          <a:picLocks noChangeAspect="1"/>
        </xdr:cNvPicPr>
      </xdr:nvPicPr>
      <xdr:blipFill rotWithShape="1">
        <a:blip xmlns:r="http://schemas.openxmlformats.org/officeDocument/2006/relationships" r:embed="rId3" cstate="print"/>
        <a:srcRect l="16189" t="26624" r="25808" b="17814"/>
        <a:stretch/>
      </xdr:blipFill>
      <xdr:spPr>
        <a:xfrm>
          <a:off x="0" y="10134597"/>
          <a:ext cx="6383347" cy="343958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283367</xdr:colOff>
      <xdr:row>56</xdr:row>
      <xdr:rowOff>50007</xdr:rowOff>
    </xdr:from>
    <xdr:to>
      <xdr:col>5</xdr:col>
      <xdr:colOff>821531</xdr:colOff>
      <xdr:row>68</xdr:row>
      <xdr:rowOff>119063</xdr:rowOff>
    </xdr:to>
    <xdr:pic>
      <xdr:nvPicPr>
        <xdr:cNvPr id="2" name="Imagem 1" descr="TABELA 7 NBR 12655.jpg"/>
        <xdr:cNvPicPr>
          <a:picLocks noChangeAspect="1"/>
        </xdr:cNvPicPr>
      </xdr:nvPicPr>
      <xdr:blipFill>
        <a:blip xmlns:r="http://schemas.openxmlformats.org/officeDocument/2006/relationships" r:embed="rId1" cstate="print"/>
        <a:stretch>
          <a:fillRect/>
        </a:stretch>
      </xdr:blipFill>
      <xdr:spPr>
        <a:xfrm>
          <a:off x="1069180" y="12563476"/>
          <a:ext cx="7324726" cy="2355056"/>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444500</xdr:colOff>
      <xdr:row>56</xdr:row>
      <xdr:rowOff>84403</xdr:rowOff>
    </xdr:from>
    <xdr:to>
      <xdr:col>5</xdr:col>
      <xdr:colOff>644261</xdr:colOff>
      <xdr:row>68</xdr:row>
      <xdr:rowOff>105833</xdr:rowOff>
    </xdr:to>
    <xdr:pic>
      <xdr:nvPicPr>
        <xdr:cNvPr id="2" name="Imagem 1" descr="TABELA 7 NBR 12655.jpg"/>
        <xdr:cNvPicPr>
          <a:picLocks noChangeAspect="1"/>
        </xdr:cNvPicPr>
      </xdr:nvPicPr>
      <xdr:blipFill>
        <a:blip xmlns:r="http://schemas.openxmlformats.org/officeDocument/2006/relationships" r:embed="rId1" cstate="print"/>
        <a:stretch>
          <a:fillRect/>
        </a:stretch>
      </xdr:blipFill>
      <xdr:spPr>
        <a:xfrm>
          <a:off x="1143000" y="11810736"/>
          <a:ext cx="7026011" cy="230743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47625</xdr:colOff>
      <xdr:row>0</xdr:row>
      <xdr:rowOff>150750</xdr:rowOff>
    </xdr:from>
    <xdr:to>
      <xdr:col>1</xdr:col>
      <xdr:colOff>466725</xdr:colOff>
      <xdr:row>2</xdr:row>
      <xdr:rowOff>161925</xdr:rowOff>
    </xdr:to>
    <xdr:pic>
      <xdr:nvPicPr>
        <xdr:cNvPr id="3" name="Imagem 2" descr="Logo_Novacap_RGB-FB.png"/>
        <xdr:cNvPicPr/>
      </xdr:nvPicPr>
      <xdr:blipFill>
        <a:blip xmlns:r="http://schemas.openxmlformats.org/officeDocument/2006/relationships" r:embed="rId1" cstate="print"/>
        <a:stretch>
          <a:fillRect/>
        </a:stretch>
      </xdr:blipFill>
      <xdr:spPr>
        <a:xfrm>
          <a:off x="47625" y="150750"/>
          <a:ext cx="1343025" cy="392175"/>
        </a:xfrm>
        <a:prstGeom prst="rect">
          <a:avLst/>
        </a:prstGeom>
      </xdr:spPr>
    </xdr:pic>
    <xdr:clientData/>
  </xdr:twoCellAnchor>
  <xdr:twoCellAnchor editAs="oneCell">
    <xdr:from>
      <xdr:col>5</xdr:col>
      <xdr:colOff>361950</xdr:colOff>
      <xdr:row>0</xdr:row>
      <xdr:rowOff>76200</xdr:rowOff>
    </xdr:from>
    <xdr:to>
      <xdr:col>6</xdr:col>
      <xdr:colOff>700882</xdr:colOff>
      <xdr:row>3</xdr:row>
      <xdr:rowOff>114563</xdr:rowOff>
    </xdr:to>
    <xdr:pic>
      <xdr:nvPicPr>
        <xdr:cNvPr id="4" name="Imagem 3" descr="GDF.jpg"/>
        <xdr:cNvPicPr>
          <a:picLocks noChangeAspect="1"/>
        </xdr:cNvPicPr>
      </xdr:nvPicPr>
      <xdr:blipFill>
        <a:blip xmlns:r="http://schemas.openxmlformats.org/officeDocument/2006/relationships" r:embed="rId2" cstate="print"/>
        <a:stretch>
          <a:fillRect/>
        </a:stretch>
      </xdr:blipFill>
      <xdr:spPr>
        <a:xfrm>
          <a:off x="5676900" y="76200"/>
          <a:ext cx="1129507" cy="609863"/>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47625</xdr:colOff>
      <xdr:row>0</xdr:row>
      <xdr:rowOff>150750</xdr:rowOff>
    </xdr:from>
    <xdr:to>
      <xdr:col>1</xdr:col>
      <xdr:colOff>323850</xdr:colOff>
      <xdr:row>2</xdr:row>
      <xdr:rowOff>161925</xdr:rowOff>
    </xdr:to>
    <xdr:pic>
      <xdr:nvPicPr>
        <xdr:cNvPr id="3" name="Imagem 2" descr="Logo_Novacap_RGB-FB.png"/>
        <xdr:cNvPicPr/>
      </xdr:nvPicPr>
      <xdr:blipFill>
        <a:blip xmlns:r="http://schemas.openxmlformats.org/officeDocument/2006/relationships" r:embed="rId1" cstate="print"/>
        <a:stretch>
          <a:fillRect/>
        </a:stretch>
      </xdr:blipFill>
      <xdr:spPr>
        <a:xfrm>
          <a:off x="47625" y="150750"/>
          <a:ext cx="1171575" cy="392175"/>
        </a:xfrm>
        <a:prstGeom prst="rect">
          <a:avLst/>
        </a:prstGeom>
      </xdr:spPr>
    </xdr:pic>
    <xdr:clientData/>
  </xdr:twoCellAnchor>
  <xdr:twoCellAnchor editAs="oneCell">
    <xdr:from>
      <xdr:col>5</xdr:col>
      <xdr:colOff>428625</xdr:colOff>
      <xdr:row>0</xdr:row>
      <xdr:rowOff>114300</xdr:rowOff>
    </xdr:from>
    <xdr:to>
      <xdr:col>6</xdr:col>
      <xdr:colOff>758032</xdr:colOff>
      <xdr:row>3</xdr:row>
      <xdr:rowOff>152663</xdr:rowOff>
    </xdr:to>
    <xdr:pic>
      <xdr:nvPicPr>
        <xdr:cNvPr id="5" name="Imagem 4" descr="GDF.jpg"/>
        <xdr:cNvPicPr>
          <a:picLocks noChangeAspect="1"/>
        </xdr:cNvPicPr>
      </xdr:nvPicPr>
      <xdr:blipFill>
        <a:blip xmlns:r="http://schemas.openxmlformats.org/officeDocument/2006/relationships" r:embed="rId2" cstate="print"/>
        <a:stretch>
          <a:fillRect/>
        </a:stretch>
      </xdr:blipFill>
      <xdr:spPr>
        <a:xfrm>
          <a:off x="5743575" y="114300"/>
          <a:ext cx="1129507" cy="609863"/>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dimension ref="A2:H30"/>
  <sheetViews>
    <sheetView view="pageBreakPreview" topLeftCell="A25" zoomScale="80" zoomScaleNormal="100" zoomScaleSheetLayoutView="80" workbookViewId="0">
      <selection activeCell="L59" sqref="L59"/>
    </sheetView>
  </sheetViews>
  <sheetFormatPr defaultRowHeight="15"/>
  <cols>
    <col min="1" max="1" width="7.5703125" style="38" customWidth="1"/>
    <col min="2" max="2" width="49.140625" style="40" customWidth="1"/>
    <col min="3" max="3" width="53" style="41" customWidth="1"/>
    <col min="4" max="4" width="5.85546875" style="39" customWidth="1"/>
    <col min="5" max="5" width="12.5703125" style="40" customWidth="1"/>
    <col min="6" max="6" width="17" style="40" bestFit="1" customWidth="1"/>
    <col min="7" max="7" width="11.85546875" style="40" customWidth="1"/>
    <col min="8" max="8" width="22.28515625" style="40" bestFit="1" customWidth="1"/>
    <col min="9" max="9" width="16.7109375" customWidth="1"/>
    <col min="12" max="12" width="37.5703125" customWidth="1"/>
    <col min="14" max="14" width="13.28515625" customWidth="1"/>
    <col min="16" max="16" width="21.42578125" customWidth="1"/>
    <col min="19" max="19" width="13.7109375" customWidth="1"/>
  </cols>
  <sheetData>
    <row r="2" spans="1:8" ht="15.75">
      <c r="B2" s="619" t="s">
        <v>33</v>
      </c>
      <c r="C2" s="619"/>
    </row>
    <row r="3" spans="1:8" ht="15.75" customHeight="1">
      <c r="B3" s="619" t="s">
        <v>34</v>
      </c>
      <c r="C3" s="619"/>
    </row>
    <row r="4" spans="1:8" ht="15.75">
      <c r="B4" s="619" t="s">
        <v>35</v>
      </c>
      <c r="C4" s="619"/>
    </row>
    <row r="5" spans="1:8" ht="15" customHeight="1">
      <c r="D5" s="42"/>
      <c r="E5" s="42"/>
      <c r="F5" s="42"/>
      <c r="G5" s="42"/>
      <c r="H5" s="42"/>
    </row>
    <row r="6" spans="1:8" ht="15" customHeight="1">
      <c r="D6" s="42"/>
      <c r="E6" s="42"/>
      <c r="F6" s="42"/>
      <c r="G6" s="42"/>
      <c r="H6" s="42"/>
    </row>
    <row r="7" spans="1:8" ht="15" customHeight="1">
      <c r="D7" s="42"/>
      <c r="E7" s="42"/>
      <c r="F7" s="42"/>
      <c r="G7" s="42"/>
      <c r="H7" s="42"/>
    </row>
    <row r="8" spans="1:8" ht="15.75">
      <c r="B8" s="43"/>
      <c r="C8" s="43"/>
      <c r="D8" s="43"/>
      <c r="E8" s="43"/>
      <c r="F8" s="43"/>
      <c r="G8" s="43"/>
      <c r="H8" s="43"/>
    </row>
    <row r="9" spans="1:8" s="46" customFormat="1">
      <c r="A9" s="44"/>
      <c r="B9" s="45"/>
      <c r="C9" s="45"/>
      <c r="D9" s="39"/>
      <c r="E9" s="40"/>
      <c r="F9" s="40"/>
      <c r="G9" s="40"/>
      <c r="H9" s="40"/>
    </row>
    <row r="10" spans="1:8" s="46" customFormat="1" ht="33.75">
      <c r="A10" s="44"/>
      <c r="B10" s="620" t="s">
        <v>36</v>
      </c>
      <c r="C10" s="620"/>
      <c r="D10" s="39"/>
      <c r="E10" s="40"/>
      <c r="F10" s="40"/>
      <c r="G10" s="40"/>
      <c r="H10" s="40"/>
    </row>
    <row r="11" spans="1:8" s="46" customFormat="1" ht="33.75">
      <c r="A11" s="44"/>
      <c r="B11" s="118"/>
      <c r="C11" s="118"/>
      <c r="D11" s="39"/>
      <c r="E11" s="40"/>
      <c r="F11" s="40"/>
      <c r="G11" s="40"/>
      <c r="H11" s="40"/>
    </row>
    <row r="12" spans="1:8" s="46" customFormat="1" ht="33" customHeight="1">
      <c r="A12" s="44"/>
      <c r="B12" s="610" t="s">
        <v>532</v>
      </c>
      <c r="C12" s="610"/>
      <c r="D12" s="47"/>
      <c r="E12" s="47"/>
      <c r="F12" s="47"/>
      <c r="G12" s="47"/>
      <c r="H12" s="47"/>
    </row>
    <row r="13" spans="1:8" s="46" customFormat="1" ht="35.25" customHeight="1">
      <c r="A13" s="44"/>
      <c r="B13" s="610" t="s">
        <v>153</v>
      </c>
      <c r="C13" s="610"/>
      <c r="D13" s="47"/>
      <c r="E13" s="47"/>
      <c r="F13" s="47"/>
      <c r="G13" s="47"/>
      <c r="H13" s="47"/>
    </row>
    <row r="14" spans="1:8" s="46" customFormat="1" ht="44.25" customHeight="1">
      <c r="A14" s="44"/>
      <c r="B14" s="610" t="s">
        <v>154</v>
      </c>
      <c r="C14" s="610"/>
      <c r="D14" s="47"/>
      <c r="E14" s="47"/>
      <c r="F14" s="47"/>
      <c r="G14" s="47"/>
      <c r="H14" s="47"/>
    </row>
    <row r="15" spans="1:8" s="46" customFormat="1" ht="43.5" customHeight="1">
      <c r="A15" s="44"/>
      <c r="B15" s="611" t="s">
        <v>155</v>
      </c>
      <c r="C15" s="612"/>
      <c r="D15" s="42"/>
      <c r="E15" s="42"/>
      <c r="F15" s="42"/>
      <c r="G15" s="42"/>
      <c r="H15" s="42"/>
    </row>
    <row r="16" spans="1:8" s="46" customFormat="1" ht="33" customHeight="1">
      <c r="A16" s="44"/>
      <c r="B16" s="617" t="s">
        <v>61</v>
      </c>
      <c r="C16" s="618"/>
      <c r="D16" s="42"/>
      <c r="E16" s="42"/>
      <c r="F16" s="42"/>
      <c r="G16" s="42"/>
      <c r="H16" s="42"/>
    </row>
    <row r="17" spans="2:8" ht="31.5" customHeight="1">
      <c r="B17" s="613" t="s">
        <v>433</v>
      </c>
      <c r="C17" s="614"/>
      <c r="D17" s="47"/>
      <c r="E17" s="47"/>
      <c r="F17" s="47"/>
      <c r="G17" s="47"/>
      <c r="H17" s="47"/>
    </row>
    <row r="18" spans="2:8" ht="31.5" customHeight="1">
      <c r="B18" s="615"/>
      <c r="C18" s="615"/>
      <c r="D18" s="47"/>
      <c r="E18" s="47"/>
      <c r="F18" s="47"/>
      <c r="G18" s="47"/>
      <c r="H18" s="47"/>
    </row>
    <row r="19" spans="2:8" ht="26.25" customHeight="1">
      <c r="B19" s="48"/>
      <c r="C19" s="48"/>
      <c r="D19" s="42"/>
      <c r="E19" s="42"/>
      <c r="F19" s="42"/>
      <c r="G19" s="42"/>
      <c r="H19" s="42"/>
    </row>
    <row r="20" spans="2:8" ht="31.5" customHeight="1">
      <c r="B20" s="616" t="s">
        <v>38</v>
      </c>
      <c r="C20" s="616"/>
      <c r="D20" s="47"/>
      <c r="E20" s="47"/>
      <c r="F20" s="47"/>
      <c r="G20" s="47"/>
      <c r="H20" s="47"/>
    </row>
    <row r="21" spans="2:8" ht="31.5">
      <c r="B21" s="609">
        <f>'ORÇAMENTO ok'!G97</f>
        <v>177348.9095579352</v>
      </c>
      <c r="C21" s="609"/>
      <c r="D21" s="49"/>
      <c r="E21" s="49"/>
      <c r="F21" s="49"/>
      <c r="G21" s="49"/>
      <c r="H21" s="49"/>
    </row>
    <row r="22" spans="2:8">
      <c r="B22" s="48"/>
      <c r="C22" s="48"/>
      <c r="D22" s="42"/>
      <c r="E22" s="42"/>
      <c r="F22" s="42"/>
      <c r="G22" s="42"/>
      <c r="H22" s="42"/>
    </row>
    <row r="23" spans="2:8">
      <c r="B23" s="48"/>
      <c r="C23" s="48"/>
      <c r="D23" s="42"/>
      <c r="E23" s="42"/>
      <c r="F23" s="42"/>
      <c r="G23" s="42"/>
      <c r="H23" s="42"/>
    </row>
    <row r="24" spans="2:8" ht="21" customHeight="1">
      <c r="B24" s="162" t="s">
        <v>65</v>
      </c>
      <c r="C24" s="162" t="s">
        <v>66</v>
      </c>
      <c r="D24" s="42"/>
      <c r="E24" s="42"/>
      <c r="F24" s="42"/>
      <c r="G24" s="42"/>
      <c r="H24" s="42"/>
    </row>
    <row r="25" spans="2:8" ht="21" customHeight="1">
      <c r="B25" s="163" t="s">
        <v>67</v>
      </c>
      <c r="C25" s="163" t="s">
        <v>68</v>
      </c>
      <c r="D25" s="42"/>
      <c r="E25" s="42"/>
      <c r="F25" s="42"/>
      <c r="G25" s="42"/>
      <c r="H25" s="42"/>
    </row>
    <row r="26" spans="2:8" ht="21" customHeight="1">
      <c r="B26" s="163" t="s">
        <v>530</v>
      </c>
      <c r="C26" s="232">
        <v>43936</v>
      </c>
      <c r="D26" s="42"/>
      <c r="E26" s="42"/>
      <c r="F26" s="42"/>
      <c r="G26" s="42"/>
      <c r="H26" s="42"/>
    </row>
    <row r="27" spans="2:8" ht="21" customHeight="1">
      <c r="B27" s="163"/>
      <c r="C27" s="232"/>
      <c r="D27" s="42"/>
      <c r="E27" s="42"/>
      <c r="F27" s="42"/>
      <c r="G27" s="42"/>
      <c r="H27" s="42"/>
    </row>
    <row r="28" spans="2:8" ht="21" customHeight="1">
      <c r="B28" s="163"/>
      <c r="C28" s="232"/>
    </row>
    <row r="29" spans="2:8" ht="21" customHeight="1">
      <c r="B29" s="163"/>
      <c r="C29" s="164"/>
    </row>
    <row r="30" spans="2:8" ht="30" customHeight="1">
      <c r="B30" s="262"/>
      <c r="C30" s="164"/>
    </row>
  </sheetData>
  <mergeCells count="13">
    <mergeCell ref="B13:C13"/>
    <mergeCell ref="B2:C2"/>
    <mergeCell ref="B3:C3"/>
    <mergeCell ref="B4:C4"/>
    <mergeCell ref="B10:C10"/>
    <mergeCell ref="B12:C12"/>
    <mergeCell ref="B21:C21"/>
    <mergeCell ref="B14:C14"/>
    <mergeCell ref="B15:C15"/>
    <mergeCell ref="B17:C17"/>
    <mergeCell ref="B18:C18"/>
    <mergeCell ref="B20:C20"/>
    <mergeCell ref="B16:C16"/>
  </mergeCells>
  <pageMargins left="0.57999999999999996" right="0.39" top="0.74803149606299213" bottom="0.74803149606299213" header="0.31496062992125984" footer="0.31496062992125984"/>
  <pageSetup paperSize="9" scale="80" orientation="portrait" horizontalDpi="1200" r:id="rId1"/>
  <drawing r:id="rId2"/>
</worksheet>
</file>

<file path=xl/worksheets/sheet2.xml><?xml version="1.0" encoding="utf-8"?>
<worksheet xmlns="http://schemas.openxmlformats.org/spreadsheetml/2006/main" xmlns:r="http://schemas.openxmlformats.org/officeDocument/2006/relationships">
  <dimension ref="A1:I62"/>
  <sheetViews>
    <sheetView view="pageBreakPreview" zoomScale="90" zoomScaleNormal="100" zoomScaleSheetLayoutView="90" workbookViewId="0">
      <selection activeCell="F13" sqref="F13"/>
    </sheetView>
  </sheetViews>
  <sheetFormatPr defaultRowHeight="15"/>
  <cols>
    <col min="1" max="1" width="3.42578125" style="38" customWidth="1"/>
    <col min="2" max="2" width="13.5703125" style="38" customWidth="1"/>
    <col min="3" max="3" width="59.7109375" style="40" customWidth="1"/>
    <col min="4" max="4" width="11.42578125" style="41" customWidth="1"/>
    <col min="5" max="5" width="24.140625" style="39" customWidth="1"/>
    <col min="6" max="6" width="2.7109375" style="40" customWidth="1"/>
    <col min="7" max="7" width="17" style="40" bestFit="1" customWidth="1"/>
    <col min="8" max="8" width="11.85546875" style="40" customWidth="1"/>
    <col min="9" max="9" width="22.28515625" style="40" bestFit="1" customWidth="1"/>
    <col min="10" max="10" width="16.7109375" customWidth="1"/>
    <col min="13" max="13" width="37.5703125" customWidth="1"/>
    <col min="15" max="15" width="13.28515625" customWidth="1"/>
    <col min="17" max="17" width="21.42578125" customWidth="1"/>
    <col min="20" max="20" width="13.7109375" customWidth="1"/>
  </cols>
  <sheetData>
    <row r="1" spans="1:9" ht="15.75">
      <c r="C1" s="619" t="s">
        <v>33</v>
      </c>
      <c r="D1" s="619"/>
    </row>
    <row r="2" spans="1:9" ht="15.75" customHeight="1">
      <c r="C2" s="619" t="s">
        <v>34</v>
      </c>
      <c r="D2" s="619"/>
    </row>
    <row r="3" spans="1:9" ht="15.75">
      <c r="C3" s="619" t="s">
        <v>35</v>
      </c>
      <c r="D3" s="619"/>
    </row>
    <row r="4" spans="1:9" ht="3.75" customHeight="1">
      <c r="E4" s="42"/>
      <c r="F4" s="42"/>
      <c r="G4" s="42"/>
      <c r="H4" s="42"/>
      <c r="I4" s="42"/>
    </row>
    <row r="5" spans="1:9" ht="27.75">
      <c r="C5" s="624" t="s">
        <v>39</v>
      </c>
      <c r="D5" s="624"/>
      <c r="E5" s="43"/>
      <c r="F5" s="293" t="s">
        <v>89</v>
      </c>
      <c r="G5" s="43"/>
      <c r="H5" s="43"/>
      <c r="I5" s="43"/>
    </row>
    <row r="6" spans="1:9" ht="16.5" customHeight="1">
      <c r="A6" s="623" t="str">
        <f>'capa ok'!B12</f>
        <v>Estimativa Nº: SSN 25/20  SEM DESONERAÇÃO</v>
      </c>
      <c r="B6" s="623"/>
      <c r="C6" s="623"/>
      <c r="D6" s="623"/>
      <c r="E6" s="623"/>
      <c r="F6" s="160"/>
      <c r="G6" s="43"/>
      <c r="H6"/>
      <c r="I6"/>
    </row>
    <row r="7" spans="1:9" ht="16.5" customHeight="1">
      <c r="A7" s="623" t="str">
        <f>'capa ok'!B13</f>
        <v>Interessado: PROCESSO Nº 00112-00014823/2018-10</v>
      </c>
      <c r="B7" s="623"/>
      <c r="C7" s="623"/>
      <c r="D7" s="623"/>
      <c r="E7" s="623"/>
      <c r="F7" s="160"/>
      <c r="G7" s="43"/>
      <c r="H7"/>
      <c r="I7"/>
    </row>
    <row r="8" spans="1:9" ht="16.5" customHeight="1">
      <c r="A8" s="626" t="str">
        <f>'capa ok'!B14</f>
        <v xml:space="preserve">Objeto: EXECUÇÃO DA COTENÇÃO DA PONTE JK. </v>
      </c>
      <c r="B8" s="626"/>
      <c r="C8" s="626"/>
      <c r="D8" s="626"/>
      <c r="E8" s="626"/>
      <c r="F8" s="124"/>
      <c r="G8" s="43"/>
      <c r="H8"/>
      <c r="I8"/>
    </row>
    <row r="9" spans="1:9" ht="16.5" customHeight="1">
      <c r="A9" s="626" t="str">
        <f>'capa ok'!B15</f>
        <v>Local: PONTE JK, BRASÍLIA-DF</v>
      </c>
      <c r="B9" s="626"/>
      <c r="C9" s="626"/>
      <c r="D9" s="626"/>
      <c r="E9" s="626"/>
      <c r="F9" s="125"/>
      <c r="G9" s="43"/>
      <c r="H9"/>
      <c r="I9"/>
    </row>
    <row r="10" spans="1:9" ht="15.75" customHeight="1">
      <c r="A10" s="627" t="str">
        <f>'capa ok'!B16</f>
        <v>Orçado por: Flávio Bittar</v>
      </c>
      <c r="B10" s="627"/>
      <c r="C10" s="627"/>
      <c r="D10" s="627"/>
      <c r="E10" s="627"/>
      <c r="F10" s="125"/>
      <c r="G10" s="43"/>
      <c r="H10"/>
      <c r="I10"/>
    </row>
    <row r="11" spans="1:9" ht="15.75" customHeight="1">
      <c r="A11" s="628" t="str">
        <f>'capa ok'!B17</f>
        <v>Data da Estimativa de Preços:  15/04/2020</v>
      </c>
      <c r="B11" s="628"/>
      <c r="C11" s="628"/>
      <c r="D11" s="628"/>
      <c r="E11" s="628"/>
      <c r="F11" s="43"/>
      <c r="G11" s="43"/>
      <c r="H11" s="43"/>
      <c r="I11" s="43"/>
    </row>
    <row r="12" spans="1:9" ht="15.75" customHeight="1">
      <c r="A12" s="629" t="s">
        <v>74</v>
      </c>
      <c r="B12" s="629"/>
      <c r="C12" s="629"/>
      <c r="D12" s="629"/>
      <c r="E12" s="629"/>
    </row>
    <row r="13" spans="1:9" ht="15.75" customHeight="1">
      <c r="A13" s="625" t="s">
        <v>424</v>
      </c>
      <c r="B13" s="625"/>
      <c r="C13" s="625"/>
      <c r="D13" s="625"/>
      <c r="E13" s="625"/>
    </row>
    <row r="14" spans="1:9" ht="1.5" customHeight="1" thickBot="1">
      <c r="A14" s="50"/>
      <c r="B14" s="50"/>
      <c r="C14" s="50"/>
      <c r="D14" s="50"/>
      <c r="E14" s="50"/>
    </row>
    <row r="15" spans="1:9" ht="19.5" thickBot="1">
      <c r="B15" s="200" t="s">
        <v>40</v>
      </c>
      <c r="C15" s="201" t="s">
        <v>0</v>
      </c>
      <c r="D15" s="202" t="s">
        <v>20</v>
      </c>
      <c r="E15" s="203" t="s">
        <v>41</v>
      </c>
    </row>
    <row r="16" spans="1:9" ht="45.75" customHeight="1">
      <c r="B16" s="196">
        <v>1</v>
      </c>
      <c r="C16" s="197" t="str">
        <f>'ORÇAMENTO ok'!C13:G13</f>
        <v>ATERRO E REATERRO</v>
      </c>
      <c r="D16" s="198">
        <f t="shared" ref="D16:D29" si="0">E16/$E$48</f>
        <v>3.592617750652146E-2</v>
      </c>
      <c r="E16" s="199">
        <f>'ORÇAMENTO ok'!G21</f>
        <v>5384.9462520000006</v>
      </c>
    </row>
    <row r="17" spans="2:7" ht="42.75" customHeight="1">
      <c r="B17" s="191">
        <v>2</v>
      </c>
      <c r="C17" s="126" t="str">
        <f>'ORÇAMENTO ok'!C23:G23</f>
        <v>PREPARAÇÃO DO TERRENO PARA EXECUÇÃO DOS GABIÕES</v>
      </c>
      <c r="D17" s="198">
        <f t="shared" si="0"/>
        <v>0.2683758377433022</v>
      </c>
      <c r="E17" s="192">
        <f>'ORÇAMENTO ok'!G36</f>
        <v>40226.641459999999</v>
      </c>
    </row>
    <row r="18" spans="2:7" ht="41.25" customHeight="1">
      <c r="B18" s="196">
        <v>3</v>
      </c>
      <c r="C18" s="126" t="str">
        <f>'ORÇAMENTO ok'!C38:G38</f>
        <v>GABIÕES, PROTEÇÃO DE CONCRETO EM CIMA DO GABIÃO TIPO COLCHÃO</v>
      </c>
      <c r="D18" s="198">
        <f t="shared" si="0"/>
        <v>0.52321098524943377</v>
      </c>
      <c r="E18" s="192">
        <f>'ORÇAMENTO ok'!G43</f>
        <v>78423.679600000003</v>
      </c>
    </row>
    <row r="19" spans="2:7" ht="37.5" customHeight="1">
      <c r="B19" s="191">
        <v>4</v>
      </c>
      <c r="C19" s="126" t="str">
        <f>'ORÇAMENTO ok'!C45:G45</f>
        <v>DEMOLIÇÃO e EXECUÇÃO DE MEIOS-FIOS</v>
      </c>
      <c r="D19" s="198">
        <f t="shared" si="0"/>
        <v>2.2137128879980402E-3</v>
      </c>
      <c r="E19" s="192">
        <f>'ORÇAMENTO ok'!G51</f>
        <v>331.81166899999999</v>
      </c>
    </row>
    <row r="20" spans="2:7" ht="36" customHeight="1">
      <c r="B20" s="196">
        <v>5</v>
      </c>
      <c r="C20" s="126" t="str">
        <f>'ORÇAMENTO ok'!C53:G53</f>
        <v>DEMOLIÇÃO e EXECUÇÃO de CORDÃO DE CONCRETO</v>
      </c>
      <c r="D20" s="198">
        <f t="shared" si="0"/>
        <v>2.6810691737976074E-2</v>
      </c>
      <c r="E20" s="192">
        <f>'ORÇAMENTO ok'!G59</f>
        <v>4018.6333199999999</v>
      </c>
    </row>
    <row r="21" spans="2:7" ht="28.5" customHeight="1">
      <c r="B21" s="191">
        <v>6</v>
      </c>
      <c r="C21" s="126" t="str">
        <f>'ORÇAMENTO ok'!C61:G61</f>
        <v>DEMOLIÇÃO E EXECUÇÃO DA CICLOVIA</v>
      </c>
      <c r="D21" s="198">
        <f t="shared" si="0"/>
        <v>4.1526093374902741E-2</v>
      </c>
      <c r="E21" s="192">
        <f>'ORÇAMENTO ok'!G68</f>
        <v>6224.3131999999996</v>
      </c>
    </row>
    <row r="22" spans="2:7" ht="37.5" customHeight="1">
      <c r="B22" s="196">
        <v>7</v>
      </c>
      <c r="C22" s="126" t="str">
        <f>'ORÇAMENTO ok'!C70:G70</f>
        <v>ENSAIOS E ART</v>
      </c>
      <c r="D22" s="198">
        <f t="shared" si="0"/>
        <v>3.193492113437463E-3</v>
      </c>
      <c r="E22" s="192">
        <f>'ORÇAMENTO ok'!G75</f>
        <v>478.67</v>
      </c>
    </row>
    <row r="23" spans="2:7" ht="34.5" customHeight="1">
      <c r="B23" s="191">
        <v>8</v>
      </c>
      <c r="C23" s="126" t="str">
        <f>'ORÇAMENTO ok'!C77</f>
        <v>ADMINISTRAÇÃO LOCAL</v>
      </c>
      <c r="D23" s="198">
        <f t="shared" si="0"/>
        <v>9.8743009386428174E-2</v>
      </c>
      <c r="E23" s="192">
        <f>'ORÇAMENTO ok'!G93</f>
        <v>14800.511359999999</v>
      </c>
      <c r="G23" s="187">
        <f>SUM(D16:D47)</f>
        <v>1</v>
      </c>
    </row>
    <row r="24" spans="2:7" ht="37.5" hidden="1" customHeight="1">
      <c r="B24" s="196">
        <v>9</v>
      </c>
      <c r="C24" s="126" t="e">
        <f>'ORÇAMENTO ok'!#REF!</f>
        <v>#REF!</v>
      </c>
      <c r="D24" s="198">
        <f t="shared" si="0"/>
        <v>0</v>
      </c>
      <c r="E24" s="192">
        <v>0</v>
      </c>
      <c r="G24" s="187"/>
    </row>
    <row r="25" spans="2:7" ht="40.5" hidden="1" customHeight="1">
      <c r="B25" s="191">
        <v>10</v>
      </c>
      <c r="C25" s="126" t="e">
        <f>'ORÇAMENTO ok'!#REF!</f>
        <v>#REF!</v>
      </c>
      <c r="D25" s="198">
        <f t="shared" si="0"/>
        <v>0</v>
      </c>
      <c r="E25" s="192">
        <v>0</v>
      </c>
    </row>
    <row r="26" spans="2:7" ht="27.75" hidden="1" customHeight="1">
      <c r="B26" s="196">
        <v>11</v>
      </c>
      <c r="C26" s="126" t="e">
        <f>'ORÇAMENTO ok'!#REF!</f>
        <v>#REF!</v>
      </c>
      <c r="D26" s="198">
        <f t="shared" si="0"/>
        <v>0</v>
      </c>
      <c r="E26" s="192">
        <v>0</v>
      </c>
    </row>
    <row r="27" spans="2:7" ht="27.75" hidden="1" customHeight="1">
      <c r="B27" s="191">
        <v>12</v>
      </c>
      <c r="C27" s="126" t="e">
        <f>'ORÇAMENTO ok'!#REF!</f>
        <v>#REF!</v>
      </c>
      <c r="D27" s="198">
        <f t="shared" si="0"/>
        <v>0</v>
      </c>
      <c r="E27" s="192">
        <v>0</v>
      </c>
    </row>
    <row r="28" spans="2:7" ht="27.75" hidden="1" customHeight="1">
      <c r="B28" s="196">
        <v>13</v>
      </c>
      <c r="C28" s="126" t="e">
        <f>'ORÇAMENTO ok'!#REF!</f>
        <v>#REF!</v>
      </c>
      <c r="D28" s="198">
        <f t="shared" si="0"/>
        <v>0</v>
      </c>
      <c r="E28" s="192">
        <v>0</v>
      </c>
    </row>
    <row r="29" spans="2:7" ht="27.75" hidden="1" customHeight="1">
      <c r="B29" s="191">
        <v>14</v>
      </c>
      <c r="C29" s="126" t="e">
        <f>'ORÇAMENTO ok'!#REF!</f>
        <v>#REF!</v>
      </c>
      <c r="D29" s="198">
        <f t="shared" si="0"/>
        <v>0</v>
      </c>
      <c r="E29" s="192">
        <v>0</v>
      </c>
    </row>
    <row r="30" spans="2:7" ht="18.75" hidden="1">
      <c r="B30" s="196">
        <v>15</v>
      </c>
      <c r="C30" s="126"/>
      <c r="D30" s="198"/>
      <c r="E30" s="192">
        <f>0</f>
        <v>0</v>
      </c>
    </row>
    <row r="31" spans="2:7" ht="18.75" hidden="1">
      <c r="B31" s="191">
        <v>16</v>
      </c>
      <c r="C31" s="126"/>
      <c r="D31" s="198"/>
      <c r="E31" s="192">
        <f>0</f>
        <v>0</v>
      </c>
    </row>
    <row r="32" spans="2:7" ht="18.75" hidden="1">
      <c r="B32" s="196">
        <v>17</v>
      </c>
      <c r="C32" s="126"/>
      <c r="D32" s="198"/>
      <c r="E32" s="192">
        <f>0</f>
        <v>0</v>
      </c>
    </row>
    <row r="33" spans="2:7" ht="18.75" hidden="1">
      <c r="B33" s="191">
        <v>18</v>
      </c>
      <c r="C33" s="126"/>
      <c r="D33" s="198"/>
      <c r="E33" s="192">
        <f>0</f>
        <v>0</v>
      </c>
    </row>
    <row r="34" spans="2:7" ht="18.75" hidden="1">
      <c r="B34" s="196">
        <v>19</v>
      </c>
      <c r="C34" s="126"/>
      <c r="D34" s="198"/>
      <c r="E34" s="192">
        <f>0</f>
        <v>0</v>
      </c>
    </row>
    <row r="35" spans="2:7" ht="18.75" hidden="1">
      <c r="B35" s="191">
        <v>20</v>
      </c>
      <c r="C35" s="126"/>
      <c r="D35" s="198"/>
      <c r="E35" s="192">
        <f>0</f>
        <v>0</v>
      </c>
    </row>
    <row r="36" spans="2:7" ht="18.75" hidden="1">
      <c r="B36" s="196">
        <v>21</v>
      </c>
      <c r="C36" s="126"/>
      <c r="D36" s="198"/>
      <c r="E36" s="192">
        <f>0</f>
        <v>0</v>
      </c>
    </row>
    <row r="37" spans="2:7" ht="18.75" hidden="1">
      <c r="B37" s="191">
        <v>22</v>
      </c>
      <c r="C37" s="54"/>
      <c r="D37" s="198"/>
      <c r="E37" s="192"/>
    </row>
    <row r="38" spans="2:7" ht="18.75" hidden="1">
      <c r="B38" s="196">
        <v>23</v>
      </c>
      <c r="C38" s="54"/>
      <c r="D38" s="198"/>
      <c r="E38" s="192"/>
    </row>
    <row r="39" spans="2:7" ht="18.75" hidden="1">
      <c r="B39" s="191">
        <v>24</v>
      </c>
      <c r="C39" s="54"/>
      <c r="D39" s="198"/>
      <c r="E39" s="192"/>
    </row>
    <row r="40" spans="2:7" ht="18.75" hidden="1">
      <c r="B40" s="196">
        <v>25</v>
      </c>
      <c r="C40" s="54"/>
      <c r="D40" s="198"/>
      <c r="E40" s="192"/>
    </row>
    <row r="41" spans="2:7" ht="18.75" hidden="1">
      <c r="B41" s="191">
        <v>26</v>
      </c>
      <c r="C41" s="54"/>
      <c r="D41" s="198"/>
      <c r="E41" s="192"/>
    </row>
    <row r="42" spans="2:7" ht="18.75" hidden="1">
      <c r="B42" s="196">
        <v>27</v>
      </c>
      <c r="C42" s="54"/>
      <c r="D42" s="198"/>
      <c r="E42" s="192"/>
    </row>
    <row r="43" spans="2:7" ht="59.25" hidden="1" customHeight="1">
      <c r="B43" s="191">
        <v>28</v>
      </c>
      <c r="C43" s="54"/>
      <c r="D43" s="198"/>
      <c r="E43" s="192"/>
    </row>
    <row r="44" spans="2:7" ht="18.75" hidden="1">
      <c r="B44" s="196">
        <v>29</v>
      </c>
      <c r="C44" s="54"/>
      <c r="D44" s="198"/>
      <c r="E44" s="192"/>
    </row>
    <row r="45" spans="2:7" ht="18.75" hidden="1">
      <c r="B45" s="191">
        <v>30</v>
      </c>
      <c r="C45" s="54"/>
      <c r="D45" s="198"/>
      <c r="E45" s="192"/>
    </row>
    <row r="46" spans="2:7" ht="18.75" hidden="1">
      <c r="B46" s="196">
        <v>31</v>
      </c>
      <c r="C46" s="55"/>
      <c r="D46" s="198"/>
      <c r="E46" s="192"/>
    </row>
    <row r="47" spans="2:7" ht="36.75" hidden="1" customHeight="1">
      <c r="B47" s="191">
        <v>14</v>
      </c>
      <c r="C47" s="55"/>
      <c r="D47" s="198"/>
      <c r="E47" s="192"/>
    </row>
    <row r="48" spans="2:7" ht="18.75">
      <c r="B48" s="193"/>
      <c r="C48" s="630" t="s">
        <v>42</v>
      </c>
      <c r="D48" s="631"/>
      <c r="E48" s="266">
        <f>SUM(E16:E23)</f>
        <v>149889.20686100001</v>
      </c>
      <c r="G48" s="187">
        <f>SUM(D16:D23)</f>
        <v>1</v>
      </c>
    </row>
    <row r="49" spans="2:5" ht="57" thickBot="1">
      <c r="B49" s="194"/>
      <c r="C49" s="131" t="s">
        <v>531</v>
      </c>
      <c r="D49" s="188">
        <v>0.1832</v>
      </c>
      <c r="E49" s="289">
        <f>(E48)*0.1832</f>
        <v>27459.702696935201</v>
      </c>
    </row>
    <row r="50" spans="2:5" ht="18.75" hidden="1">
      <c r="B50" s="195"/>
      <c r="C50" s="56"/>
      <c r="D50" s="189"/>
      <c r="E50" s="192"/>
    </row>
    <row r="51" spans="2:5" ht="18.75" hidden="1">
      <c r="B51" s="195"/>
      <c r="C51" s="56"/>
      <c r="D51" s="190"/>
      <c r="E51" s="192"/>
    </row>
    <row r="52" spans="2:5" ht="18.75" hidden="1">
      <c r="B52" s="195"/>
      <c r="C52" s="56"/>
      <c r="D52" s="53"/>
      <c r="E52" s="192"/>
    </row>
    <row r="53" spans="2:5" ht="23.25" hidden="1" customHeight="1" thickBot="1">
      <c r="B53" s="204"/>
      <c r="C53" s="205"/>
      <c r="D53" s="206"/>
      <c r="E53" s="207"/>
    </row>
    <row r="54" spans="2:5" ht="19.5" thickBot="1">
      <c r="B54" s="621" t="s">
        <v>43</v>
      </c>
      <c r="C54" s="622"/>
      <c r="D54" s="622"/>
      <c r="E54" s="267">
        <f>SUM(E48:E53)</f>
        <v>177348.9095579352</v>
      </c>
    </row>
    <row r="55" spans="2:5" ht="18.75">
      <c r="B55" s="57"/>
      <c r="C55" s="58"/>
      <c r="D55" s="51"/>
      <c r="E55" s="52"/>
    </row>
    <row r="56" spans="2:5" ht="18.75">
      <c r="B56" s="57"/>
      <c r="C56" s="58"/>
      <c r="D56" s="51"/>
      <c r="E56" s="52"/>
    </row>
    <row r="57" spans="2:5" ht="18.75">
      <c r="B57" s="57"/>
      <c r="C57" s="58"/>
      <c r="D57" s="51"/>
      <c r="E57" s="52"/>
    </row>
    <row r="58" spans="2:5" ht="18.75">
      <c r="B58" s="57"/>
      <c r="C58" s="58"/>
      <c r="D58" s="51"/>
      <c r="E58" s="52"/>
    </row>
    <row r="59" spans="2:5" ht="18.75">
      <c r="B59" s="57"/>
      <c r="C59" s="58"/>
      <c r="D59" s="51"/>
      <c r="E59" s="52"/>
    </row>
    <row r="60" spans="2:5" ht="18.75">
      <c r="B60" s="57"/>
      <c r="C60" s="58"/>
      <c r="D60" s="51"/>
      <c r="E60" s="52"/>
    </row>
    <row r="61" spans="2:5" ht="18.75">
      <c r="B61" s="57"/>
      <c r="C61" s="58"/>
      <c r="D61" s="51"/>
      <c r="E61" s="52"/>
    </row>
    <row r="62" spans="2:5" ht="18.75">
      <c r="B62" s="57"/>
      <c r="C62" s="58"/>
      <c r="D62" s="51"/>
      <c r="E62" s="52"/>
    </row>
  </sheetData>
  <mergeCells count="14">
    <mergeCell ref="B54:D54"/>
    <mergeCell ref="A7:E7"/>
    <mergeCell ref="C1:D1"/>
    <mergeCell ref="C2:D2"/>
    <mergeCell ref="C3:D3"/>
    <mergeCell ref="C5:D5"/>
    <mergeCell ref="A6:E6"/>
    <mergeCell ref="A13:E13"/>
    <mergeCell ref="A8:E8"/>
    <mergeCell ref="A9:E9"/>
    <mergeCell ref="A10:E10"/>
    <mergeCell ref="A11:E11"/>
    <mergeCell ref="A12:E12"/>
    <mergeCell ref="C48:D48"/>
  </mergeCells>
  <pageMargins left="0.56000000000000005" right="0.33" top="0.54" bottom="0.52" header="0.3" footer="0.3"/>
  <pageSetup paperSize="9" scale="81" orientation="portrait" r:id="rId1"/>
  <drawing r:id="rId2"/>
</worksheet>
</file>

<file path=xl/worksheets/sheet3.xml><?xml version="1.0" encoding="utf-8"?>
<worksheet xmlns="http://schemas.openxmlformats.org/spreadsheetml/2006/main" xmlns:r="http://schemas.openxmlformats.org/officeDocument/2006/relationships">
  <dimension ref="A1:Q104"/>
  <sheetViews>
    <sheetView view="pageBreakPreview" topLeftCell="B1" zoomScale="85" zoomScaleNormal="100" zoomScaleSheetLayoutView="85" workbookViewId="0">
      <selection activeCell="C13" sqref="C13:G13"/>
    </sheetView>
  </sheetViews>
  <sheetFormatPr defaultRowHeight="15"/>
  <cols>
    <col min="1" max="1" width="10.5703125" style="2" hidden="1" customWidth="1"/>
    <col min="2" max="2" width="12.140625" style="2" customWidth="1"/>
    <col min="3" max="3" width="48.42578125" style="5" customWidth="1"/>
    <col min="4" max="4" width="6" style="2" customWidth="1"/>
    <col min="5" max="5" width="12.85546875" style="3" customWidth="1"/>
    <col min="6" max="6" width="12.42578125" style="4" customWidth="1"/>
    <col min="7" max="7" width="14.5703125" style="2" customWidth="1"/>
    <col min="8" max="8" width="10.85546875" style="2" customWidth="1"/>
    <col min="9" max="9" width="23.42578125" style="2" customWidth="1"/>
    <col min="10" max="10" width="30.140625" style="2" bestFit="1" customWidth="1"/>
    <col min="11" max="11" width="16.42578125" style="2" customWidth="1"/>
    <col min="12" max="12" width="10.28515625" style="2" customWidth="1"/>
    <col min="13" max="13" width="9.7109375" style="2" bestFit="1" customWidth="1"/>
    <col min="14" max="14" width="11.140625" style="2" customWidth="1"/>
    <col min="15" max="15" width="9.140625" style="2" customWidth="1"/>
    <col min="16" max="237" width="9.140625" style="2"/>
    <col min="238" max="238" width="11.140625" style="2" customWidth="1"/>
    <col min="239" max="239" width="13.85546875" style="2" customWidth="1"/>
    <col min="240" max="240" width="48.42578125" style="2" customWidth="1"/>
    <col min="241" max="241" width="11.140625" style="2" customWidth="1"/>
    <col min="242" max="242" width="13.7109375" style="2" customWidth="1"/>
    <col min="243" max="243" width="11.42578125" style="2" customWidth="1"/>
    <col min="244" max="244" width="18.5703125" style="2" customWidth="1"/>
    <col min="245" max="245" width="7.7109375" style="2" customWidth="1"/>
    <col min="246" max="246" width="11.85546875" style="2" customWidth="1"/>
    <col min="247" max="247" width="10.42578125" style="2" customWidth="1"/>
    <col min="248" max="248" width="9.140625" style="2"/>
    <col min="249" max="249" width="2.140625" style="2" customWidth="1"/>
    <col min="250" max="251" width="9.140625" style="2"/>
    <col min="252" max="252" width="7.42578125" style="2" customWidth="1"/>
    <col min="253" max="253" width="10.28515625" style="2" customWidth="1"/>
    <col min="254" max="493" width="9.140625" style="2"/>
    <col min="494" max="494" width="11.140625" style="2" customWidth="1"/>
    <col min="495" max="495" width="13.85546875" style="2" customWidth="1"/>
    <col min="496" max="496" width="48.42578125" style="2" customWidth="1"/>
    <col min="497" max="497" width="11.140625" style="2" customWidth="1"/>
    <col min="498" max="498" width="13.7109375" style="2" customWidth="1"/>
    <col min="499" max="499" width="11.42578125" style="2" customWidth="1"/>
    <col min="500" max="500" width="18.5703125" style="2" customWidth="1"/>
    <col min="501" max="501" width="7.7109375" style="2" customWidth="1"/>
    <col min="502" max="502" width="11.85546875" style="2" customWidth="1"/>
    <col min="503" max="503" width="10.42578125" style="2" customWidth="1"/>
    <col min="504" max="504" width="9.140625" style="2"/>
    <col min="505" max="505" width="2.140625" style="2" customWidth="1"/>
    <col min="506" max="507" width="9.140625" style="2"/>
    <col min="508" max="508" width="7.42578125" style="2" customWidth="1"/>
    <col min="509" max="509" width="10.28515625" style="2" customWidth="1"/>
    <col min="510" max="749" width="9.140625" style="2"/>
    <col min="750" max="750" width="11.140625" style="2" customWidth="1"/>
    <col min="751" max="751" width="13.85546875" style="2" customWidth="1"/>
    <col min="752" max="752" width="48.42578125" style="2" customWidth="1"/>
    <col min="753" max="753" width="11.140625" style="2" customWidth="1"/>
    <col min="754" max="754" width="13.7109375" style="2" customWidth="1"/>
    <col min="755" max="755" width="11.42578125" style="2" customWidth="1"/>
    <col min="756" max="756" width="18.5703125" style="2" customWidth="1"/>
    <col min="757" max="757" width="7.7109375" style="2" customWidth="1"/>
    <col min="758" max="758" width="11.85546875" style="2" customWidth="1"/>
    <col min="759" max="759" width="10.42578125" style="2" customWidth="1"/>
    <col min="760" max="760" width="9.140625" style="2"/>
    <col min="761" max="761" width="2.140625" style="2" customWidth="1"/>
    <col min="762" max="763" width="9.140625" style="2"/>
    <col min="764" max="764" width="7.42578125" style="2" customWidth="1"/>
    <col min="765" max="765" width="10.28515625" style="2" customWidth="1"/>
    <col min="766" max="1005" width="9.140625" style="2"/>
    <col min="1006" max="1006" width="11.140625" style="2" customWidth="1"/>
    <col min="1007" max="1007" width="13.85546875" style="2" customWidth="1"/>
    <col min="1008" max="1008" width="48.42578125" style="2" customWidth="1"/>
    <col min="1009" max="1009" width="11.140625" style="2" customWidth="1"/>
    <col min="1010" max="1010" width="13.7109375" style="2" customWidth="1"/>
    <col min="1011" max="1011" width="11.42578125" style="2" customWidth="1"/>
    <col min="1012" max="1012" width="18.5703125" style="2" customWidth="1"/>
    <col min="1013" max="1013" width="7.7109375" style="2" customWidth="1"/>
    <col min="1014" max="1014" width="11.85546875" style="2" customWidth="1"/>
    <col min="1015" max="1015" width="10.42578125" style="2" customWidth="1"/>
    <col min="1016" max="1016" width="9.140625" style="2"/>
    <col min="1017" max="1017" width="2.140625" style="2" customWidth="1"/>
    <col min="1018" max="1019" width="9.140625" style="2"/>
    <col min="1020" max="1020" width="7.42578125" style="2" customWidth="1"/>
    <col min="1021" max="1021" width="10.28515625" style="2" customWidth="1"/>
    <col min="1022" max="1261" width="9.140625" style="2"/>
    <col min="1262" max="1262" width="11.140625" style="2" customWidth="1"/>
    <col min="1263" max="1263" width="13.85546875" style="2" customWidth="1"/>
    <col min="1264" max="1264" width="48.42578125" style="2" customWidth="1"/>
    <col min="1265" max="1265" width="11.140625" style="2" customWidth="1"/>
    <col min="1266" max="1266" width="13.7109375" style="2" customWidth="1"/>
    <col min="1267" max="1267" width="11.42578125" style="2" customWidth="1"/>
    <col min="1268" max="1268" width="18.5703125" style="2" customWidth="1"/>
    <col min="1269" max="1269" width="7.7109375" style="2" customWidth="1"/>
    <col min="1270" max="1270" width="11.85546875" style="2" customWidth="1"/>
    <col min="1271" max="1271" width="10.42578125" style="2" customWidth="1"/>
    <col min="1272" max="1272" width="9.140625" style="2"/>
    <col min="1273" max="1273" width="2.140625" style="2" customWidth="1"/>
    <col min="1274" max="1275" width="9.140625" style="2"/>
    <col min="1276" max="1276" width="7.42578125" style="2" customWidth="1"/>
    <col min="1277" max="1277" width="10.28515625" style="2" customWidth="1"/>
    <col min="1278" max="1517" width="9.140625" style="2"/>
    <col min="1518" max="1518" width="11.140625" style="2" customWidth="1"/>
    <col min="1519" max="1519" width="13.85546875" style="2" customWidth="1"/>
    <col min="1520" max="1520" width="48.42578125" style="2" customWidth="1"/>
    <col min="1521" max="1521" width="11.140625" style="2" customWidth="1"/>
    <col min="1522" max="1522" width="13.7109375" style="2" customWidth="1"/>
    <col min="1523" max="1523" width="11.42578125" style="2" customWidth="1"/>
    <col min="1524" max="1524" width="18.5703125" style="2" customWidth="1"/>
    <col min="1525" max="1525" width="7.7109375" style="2" customWidth="1"/>
    <col min="1526" max="1526" width="11.85546875" style="2" customWidth="1"/>
    <col min="1527" max="1527" width="10.42578125" style="2" customWidth="1"/>
    <col min="1528" max="1528" width="9.140625" style="2"/>
    <col min="1529" max="1529" width="2.140625" style="2" customWidth="1"/>
    <col min="1530" max="1531" width="9.140625" style="2"/>
    <col min="1532" max="1532" width="7.42578125" style="2" customWidth="1"/>
    <col min="1533" max="1533" width="10.28515625" style="2" customWidth="1"/>
    <col min="1534" max="1773" width="9.140625" style="2"/>
    <col min="1774" max="1774" width="11.140625" style="2" customWidth="1"/>
    <col min="1775" max="1775" width="13.85546875" style="2" customWidth="1"/>
    <col min="1776" max="1776" width="48.42578125" style="2" customWidth="1"/>
    <col min="1777" max="1777" width="11.140625" style="2" customWidth="1"/>
    <col min="1778" max="1778" width="13.7109375" style="2" customWidth="1"/>
    <col min="1779" max="1779" width="11.42578125" style="2" customWidth="1"/>
    <col min="1780" max="1780" width="18.5703125" style="2" customWidth="1"/>
    <col min="1781" max="1781" width="7.7109375" style="2" customWidth="1"/>
    <col min="1782" max="1782" width="11.85546875" style="2" customWidth="1"/>
    <col min="1783" max="1783" width="10.42578125" style="2" customWidth="1"/>
    <col min="1784" max="1784" width="9.140625" style="2"/>
    <col min="1785" max="1785" width="2.140625" style="2" customWidth="1"/>
    <col min="1786" max="1787" width="9.140625" style="2"/>
    <col min="1788" max="1788" width="7.42578125" style="2" customWidth="1"/>
    <col min="1789" max="1789" width="10.28515625" style="2" customWidth="1"/>
    <col min="1790" max="2029" width="9.140625" style="2"/>
    <col min="2030" max="2030" width="11.140625" style="2" customWidth="1"/>
    <col min="2031" max="2031" width="13.85546875" style="2" customWidth="1"/>
    <col min="2032" max="2032" width="48.42578125" style="2" customWidth="1"/>
    <col min="2033" max="2033" width="11.140625" style="2" customWidth="1"/>
    <col min="2034" max="2034" width="13.7109375" style="2" customWidth="1"/>
    <col min="2035" max="2035" width="11.42578125" style="2" customWidth="1"/>
    <col min="2036" max="2036" width="18.5703125" style="2" customWidth="1"/>
    <col min="2037" max="2037" width="7.7109375" style="2" customWidth="1"/>
    <col min="2038" max="2038" width="11.85546875" style="2" customWidth="1"/>
    <col min="2039" max="2039" width="10.42578125" style="2" customWidth="1"/>
    <col min="2040" max="2040" width="9.140625" style="2"/>
    <col min="2041" max="2041" width="2.140625" style="2" customWidth="1"/>
    <col min="2042" max="2043" width="9.140625" style="2"/>
    <col min="2044" max="2044" width="7.42578125" style="2" customWidth="1"/>
    <col min="2045" max="2045" width="10.28515625" style="2" customWidth="1"/>
    <col min="2046" max="2285" width="9.140625" style="2"/>
    <col min="2286" max="2286" width="11.140625" style="2" customWidth="1"/>
    <col min="2287" max="2287" width="13.85546875" style="2" customWidth="1"/>
    <col min="2288" max="2288" width="48.42578125" style="2" customWidth="1"/>
    <col min="2289" max="2289" width="11.140625" style="2" customWidth="1"/>
    <col min="2290" max="2290" width="13.7109375" style="2" customWidth="1"/>
    <col min="2291" max="2291" width="11.42578125" style="2" customWidth="1"/>
    <col min="2292" max="2292" width="18.5703125" style="2" customWidth="1"/>
    <col min="2293" max="2293" width="7.7109375" style="2" customWidth="1"/>
    <col min="2294" max="2294" width="11.85546875" style="2" customWidth="1"/>
    <col min="2295" max="2295" width="10.42578125" style="2" customWidth="1"/>
    <col min="2296" max="2296" width="9.140625" style="2"/>
    <col min="2297" max="2297" width="2.140625" style="2" customWidth="1"/>
    <col min="2298" max="2299" width="9.140625" style="2"/>
    <col min="2300" max="2300" width="7.42578125" style="2" customWidth="1"/>
    <col min="2301" max="2301" width="10.28515625" style="2" customWidth="1"/>
    <col min="2302" max="2541" width="9.140625" style="2"/>
    <col min="2542" max="2542" width="11.140625" style="2" customWidth="1"/>
    <col min="2543" max="2543" width="13.85546875" style="2" customWidth="1"/>
    <col min="2544" max="2544" width="48.42578125" style="2" customWidth="1"/>
    <col min="2545" max="2545" width="11.140625" style="2" customWidth="1"/>
    <col min="2546" max="2546" width="13.7109375" style="2" customWidth="1"/>
    <col min="2547" max="2547" width="11.42578125" style="2" customWidth="1"/>
    <col min="2548" max="2548" width="18.5703125" style="2" customWidth="1"/>
    <col min="2549" max="2549" width="7.7109375" style="2" customWidth="1"/>
    <col min="2550" max="2550" width="11.85546875" style="2" customWidth="1"/>
    <col min="2551" max="2551" width="10.42578125" style="2" customWidth="1"/>
    <col min="2552" max="2552" width="9.140625" style="2"/>
    <col min="2553" max="2553" width="2.140625" style="2" customWidth="1"/>
    <col min="2554" max="2555" width="9.140625" style="2"/>
    <col min="2556" max="2556" width="7.42578125" style="2" customWidth="1"/>
    <col min="2557" max="2557" width="10.28515625" style="2" customWidth="1"/>
    <col min="2558" max="2797" width="9.140625" style="2"/>
    <col min="2798" max="2798" width="11.140625" style="2" customWidth="1"/>
    <col min="2799" max="2799" width="13.85546875" style="2" customWidth="1"/>
    <col min="2800" max="2800" width="48.42578125" style="2" customWidth="1"/>
    <col min="2801" max="2801" width="11.140625" style="2" customWidth="1"/>
    <col min="2802" max="2802" width="13.7109375" style="2" customWidth="1"/>
    <col min="2803" max="2803" width="11.42578125" style="2" customWidth="1"/>
    <col min="2804" max="2804" width="18.5703125" style="2" customWidth="1"/>
    <col min="2805" max="2805" width="7.7109375" style="2" customWidth="1"/>
    <col min="2806" max="2806" width="11.85546875" style="2" customWidth="1"/>
    <col min="2807" max="2807" width="10.42578125" style="2" customWidth="1"/>
    <col min="2808" max="2808" width="9.140625" style="2"/>
    <col min="2809" max="2809" width="2.140625" style="2" customWidth="1"/>
    <col min="2810" max="2811" width="9.140625" style="2"/>
    <col min="2812" max="2812" width="7.42578125" style="2" customWidth="1"/>
    <col min="2813" max="2813" width="10.28515625" style="2" customWidth="1"/>
    <col min="2814" max="3053" width="9.140625" style="2"/>
    <col min="3054" max="3054" width="11.140625" style="2" customWidth="1"/>
    <col min="3055" max="3055" width="13.85546875" style="2" customWidth="1"/>
    <col min="3056" max="3056" width="48.42578125" style="2" customWidth="1"/>
    <col min="3057" max="3057" width="11.140625" style="2" customWidth="1"/>
    <col min="3058" max="3058" width="13.7109375" style="2" customWidth="1"/>
    <col min="3059" max="3059" width="11.42578125" style="2" customWidth="1"/>
    <col min="3060" max="3060" width="18.5703125" style="2" customWidth="1"/>
    <col min="3061" max="3061" width="7.7109375" style="2" customWidth="1"/>
    <col min="3062" max="3062" width="11.85546875" style="2" customWidth="1"/>
    <col min="3063" max="3063" width="10.42578125" style="2" customWidth="1"/>
    <col min="3064" max="3064" width="9.140625" style="2"/>
    <col min="3065" max="3065" width="2.140625" style="2" customWidth="1"/>
    <col min="3066" max="3067" width="9.140625" style="2"/>
    <col min="3068" max="3068" width="7.42578125" style="2" customWidth="1"/>
    <col min="3069" max="3069" width="10.28515625" style="2" customWidth="1"/>
    <col min="3070" max="3309" width="9.140625" style="2"/>
    <col min="3310" max="3310" width="11.140625" style="2" customWidth="1"/>
    <col min="3311" max="3311" width="13.85546875" style="2" customWidth="1"/>
    <col min="3312" max="3312" width="48.42578125" style="2" customWidth="1"/>
    <col min="3313" max="3313" width="11.140625" style="2" customWidth="1"/>
    <col min="3314" max="3314" width="13.7109375" style="2" customWidth="1"/>
    <col min="3315" max="3315" width="11.42578125" style="2" customWidth="1"/>
    <col min="3316" max="3316" width="18.5703125" style="2" customWidth="1"/>
    <col min="3317" max="3317" width="7.7109375" style="2" customWidth="1"/>
    <col min="3318" max="3318" width="11.85546875" style="2" customWidth="1"/>
    <col min="3319" max="3319" width="10.42578125" style="2" customWidth="1"/>
    <col min="3320" max="3320" width="9.140625" style="2"/>
    <col min="3321" max="3321" width="2.140625" style="2" customWidth="1"/>
    <col min="3322" max="3323" width="9.140625" style="2"/>
    <col min="3324" max="3324" width="7.42578125" style="2" customWidth="1"/>
    <col min="3325" max="3325" width="10.28515625" style="2" customWidth="1"/>
    <col min="3326" max="3565" width="9.140625" style="2"/>
    <col min="3566" max="3566" width="11.140625" style="2" customWidth="1"/>
    <col min="3567" max="3567" width="13.85546875" style="2" customWidth="1"/>
    <col min="3568" max="3568" width="48.42578125" style="2" customWidth="1"/>
    <col min="3569" max="3569" width="11.140625" style="2" customWidth="1"/>
    <col min="3570" max="3570" width="13.7109375" style="2" customWidth="1"/>
    <col min="3571" max="3571" width="11.42578125" style="2" customWidth="1"/>
    <col min="3572" max="3572" width="18.5703125" style="2" customWidth="1"/>
    <col min="3573" max="3573" width="7.7109375" style="2" customWidth="1"/>
    <col min="3574" max="3574" width="11.85546875" style="2" customWidth="1"/>
    <col min="3575" max="3575" width="10.42578125" style="2" customWidth="1"/>
    <col min="3576" max="3576" width="9.140625" style="2"/>
    <col min="3577" max="3577" width="2.140625" style="2" customWidth="1"/>
    <col min="3578" max="3579" width="9.140625" style="2"/>
    <col min="3580" max="3580" width="7.42578125" style="2" customWidth="1"/>
    <col min="3581" max="3581" width="10.28515625" style="2" customWidth="1"/>
    <col min="3582" max="3821" width="9.140625" style="2"/>
    <col min="3822" max="3822" width="11.140625" style="2" customWidth="1"/>
    <col min="3823" max="3823" width="13.85546875" style="2" customWidth="1"/>
    <col min="3824" max="3824" width="48.42578125" style="2" customWidth="1"/>
    <col min="3825" max="3825" width="11.140625" style="2" customWidth="1"/>
    <col min="3826" max="3826" width="13.7109375" style="2" customWidth="1"/>
    <col min="3827" max="3827" width="11.42578125" style="2" customWidth="1"/>
    <col min="3828" max="3828" width="18.5703125" style="2" customWidth="1"/>
    <col min="3829" max="3829" width="7.7109375" style="2" customWidth="1"/>
    <col min="3830" max="3830" width="11.85546875" style="2" customWidth="1"/>
    <col min="3831" max="3831" width="10.42578125" style="2" customWidth="1"/>
    <col min="3832" max="3832" width="9.140625" style="2"/>
    <col min="3833" max="3833" width="2.140625" style="2" customWidth="1"/>
    <col min="3834" max="3835" width="9.140625" style="2"/>
    <col min="3836" max="3836" width="7.42578125" style="2" customWidth="1"/>
    <col min="3837" max="3837" width="10.28515625" style="2" customWidth="1"/>
    <col min="3838" max="4077" width="9.140625" style="2"/>
    <col min="4078" max="4078" width="11.140625" style="2" customWidth="1"/>
    <col min="4079" max="4079" width="13.85546875" style="2" customWidth="1"/>
    <col min="4080" max="4080" width="48.42578125" style="2" customWidth="1"/>
    <col min="4081" max="4081" width="11.140625" style="2" customWidth="1"/>
    <col min="4082" max="4082" width="13.7109375" style="2" customWidth="1"/>
    <col min="4083" max="4083" width="11.42578125" style="2" customWidth="1"/>
    <col min="4084" max="4084" width="18.5703125" style="2" customWidth="1"/>
    <col min="4085" max="4085" width="7.7109375" style="2" customWidth="1"/>
    <col min="4086" max="4086" width="11.85546875" style="2" customWidth="1"/>
    <col min="4087" max="4087" width="10.42578125" style="2" customWidth="1"/>
    <col min="4088" max="4088" width="9.140625" style="2"/>
    <col min="4089" max="4089" width="2.140625" style="2" customWidth="1"/>
    <col min="4090" max="4091" width="9.140625" style="2"/>
    <col min="4092" max="4092" width="7.42578125" style="2" customWidth="1"/>
    <col min="4093" max="4093" width="10.28515625" style="2" customWidth="1"/>
    <col min="4094" max="4333" width="9.140625" style="2"/>
    <col min="4334" max="4334" width="11.140625" style="2" customWidth="1"/>
    <col min="4335" max="4335" width="13.85546875" style="2" customWidth="1"/>
    <col min="4336" max="4336" width="48.42578125" style="2" customWidth="1"/>
    <col min="4337" max="4337" width="11.140625" style="2" customWidth="1"/>
    <col min="4338" max="4338" width="13.7109375" style="2" customWidth="1"/>
    <col min="4339" max="4339" width="11.42578125" style="2" customWidth="1"/>
    <col min="4340" max="4340" width="18.5703125" style="2" customWidth="1"/>
    <col min="4341" max="4341" width="7.7109375" style="2" customWidth="1"/>
    <col min="4342" max="4342" width="11.85546875" style="2" customWidth="1"/>
    <col min="4343" max="4343" width="10.42578125" style="2" customWidth="1"/>
    <col min="4344" max="4344" width="9.140625" style="2"/>
    <col min="4345" max="4345" width="2.140625" style="2" customWidth="1"/>
    <col min="4346" max="4347" width="9.140625" style="2"/>
    <col min="4348" max="4348" width="7.42578125" style="2" customWidth="1"/>
    <col min="4349" max="4349" width="10.28515625" style="2" customWidth="1"/>
    <col min="4350" max="4589" width="9.140625" style="2"/>
    <col min="4590" max="4590" width="11.140625" style="2" customWidth="1"/>
    <col min="4591" max="4591" width="13.85546875" style="2" customWidth="1"/>
    <col min="4592" max="4592" width="48.42578125" style="2" customWidth="1"/>
    <col min="4593" max="4593" width="11.140625" style="2" customWidth="1"/>
    <col min="4594" max="4594" width="13.7109375" style="2" customWidth="1"/>
    <col min="4595" max="4595" width="11.42578125" style="2" customWidth="1"/>
    <col min="4596" max="4596" width="18.5703125" style="2" customWidth="1"/>
    <col min="4597" max="4597" width="7.7109375" style="2" customWidth="1"/>
    <col min="4598" max="4598" width="11.85546875" style="2" customWidth="1"/>
    <col min="4599" max="4599" width="10.42578125" style="2" customWidth="1"/>
    <col min="4600" max="4600" width="9.140625" style="2"/>
    <col min="4601" max="4601" width="2.140625" style="2" customWidth="1"/>
    <col min="4602" max="4603" width="9.140625" style="2"/>
    <col min="4604" max="4604" width="7.42578125" style="2" customWidth="1"/>
    <col min="4605" max="4605" width="10.28515625" style="2" customWidth="1"/>
    <col min="4606" max="4845" width="9.140625" style="2"/>
    <col min="4846" max="4846" width="11.140625" style="2" customWidth="1"/>
    <col min="4847" max="4847" width="13.85546875" style="2" customWidth="1"/>
    <col min="4848" max="4848" width="48.42578125" style="2" customWidth="1"/>
    <col min="4849" max="4849" width="11.140625" style="2" customWidth="1"/>
    <col min="4850" max="4850" width="13.7109375" style="2" customWidth="1"/>
    <col min="4851" max="4851" width="11.42578125" style="2" customWidth="1"/>
    <col min="4852" max="4852" width="18.5703125" style="2" customWidth="1"/>
    <col min="4853" max="4853" width="7.7109375" style="2" customWidth="1"/>
    <col min="4854" max="4854" width="11.85546875" style="2" customWidth="1"/>
    <col min="4855" max="4855" width="10.42578125" style="2" customWidth="1"/>
    <col min="4856" max="4856" width="9.140625" style="2"/>
    <col min="4857" max="4857" width="2.140625" style="2" customWidth="1"/>
    <col min="4858" max="4859" width="9.140625" style="2"/>
    <col min="4860" max="4860" width="7.42578125" style="2" customWidth="1"/>
    <col min="4861" max="4861" width="10.28515625" style="2" customWidth="1"/>
    <col min="4862" max="5101" width="9.140625" style="2"/>
    <col min="5102" max="5102" width="11.140625" style="2" customWidth="1"/>
    <col min="5103" max="5103" width="13.85546875" style="2" customWidth="1"/>
    <col min="5104" max="5104" width="48.42578125" style="2" customWidth="1"/>
    <col min="5105" max="5105" width="11.140625" style="2" customWidth="1"/>
    <col min="5106" max="5106" width="13.7109375" style="2" customWidth="1"/>
    <col min="5107" max="5107" width="11.42578125" style="2" customWidth="1"/>
    <col min="5108" max="5108" width="18.5703125" style="2" customWidth="1"/>
    <col min="5109" max="5109" width="7.7109375" style="2" customWidth="1"/>
    <col min="5110" max="5110" width="11.85546875" style="2" customWidth="1"/>
    <col min="5111" max="5111" width="10.42578125" style="2" customWidth="1"/>
    <col min="5112" max="5112" width="9.140625" style="2"/>
    <col min="5113" max="5113" width="2.140625" style="2" customWidth="1"/>
    <col min="5114" max="5115" width="9.140625" style="2"/>
    <col min="5116" max="5116" width="7.42578125" style="2" customWidth="1"/>
    <col min="5117" max="5117" width="10.28515625" style="2" customWidth="1"/>
    <col min="5118" max="5357" width="9.140625" style="2"/>
    <col min="5358" max="5358" width="11.140625" style="2" customWidth="1"/>
    <col min="5359" max="5359" width="13.85546875" style="2" customWidth="1"/>
    <col min="5360" max="5360" width="48.42578125" style="2" customWidth="1"/>
    <col min="5361" max="5361" width="11.140625" style="2" customWidth="1"/>
    <col min="5362" max="5362" width="13.7109375" style="2" customWidth="1"/>
    <col min="5363" max="5363" width="11.42578125" style="2" customWidth="1"/>
    <col min="5364" max="5364" width="18.5703125" style="2" customWidth="1"/>
    <col min="5365" max="5365" width="7.7109375" style="2" customWidth="1"/>
    <col min="5366" max="5366" width="11.85546875" style="2" customWidth="1"/>
    <col min="5367" max="5367" width="10.42578125" style="2" customWidth="1"/>
    <col min="5368" max="5368" width="9.140625" style="2"/>
    <col min="5369" max="5369" width="2.140625" style="2" customWidth="1"/>
    <col min="5370" max="5371" width="9.140625" style="2"/>
    <col min="5372" max="5372" width="7.42578125" style="2" customWidth="1"/>
    <col min="5373" max="5373" width="10.28515625" style="2" customWidth="1"/>
    <col min="5374" max="5613" width="9.140625" style="2"/>
    <col min="5614" max="5614" width="11.140625" style="2" customWidth="1"/>
    <col min="5615" max="5615" width="13.85546875" style="2" customWidth="1"/>
    <col min="5616" max="5616" width="48.42578125" style="2" customWidth="1"/>
    <col min="5617" max="5617" width="11.140625" style="2" customWidth="1"/>
    <col min="5618" max="5618" width="13.7109375" style="2" customWidth="1"/>
    <col min="5619" max="5619" width="11.42578125" style="2" customWidth="1"/>
    <col min="5620" max="5620" width="18.5703125" style="2" customWidth="1"/>
    <col min="5621" max="5621" width="7.7109375" style="2" customWidth="1"/>
    <col min="5622" max="5622" width="11.85546875" style="2" customWidth="1"/>
    <col min="5623" max="5623" width="10.42578125" style="2" customWidth="1"/>
    <col min="5624" max="5624" width="9.140625" style="2"/>
    <col min="5625" max="5625" width="2.140625" style="2" customWidth="1"/>
    <col min="5626" max="5627" width="9.140625" style="2"/>
    <col min="5628" max="5628" width="7.42578125" style="2" customWidth="1"/>
    <col min="5629" max="5629" width="10.28515625" style="2" customWidth="1"/>
    <col min="5630" max="5869" width="9.140625" style="2"/>
    <col min="5870" max="5870" width="11.140625" style="2" customWidth="1"/>
    <col min="5871" max="5871" width="13.85546875" style="2" customWidth="1"/>
    <col min="5872" max="5872" width="48.42578125" style="2" customWidth="1"/>
    <col min="5873" max="5873" width="11.140625" style="2" customWidth="1"/>
    <col min="5874" max="5874" width="13.7109375" style="2" customWidth="1"/>
    <col min="5875" max="5875" width="11.42578125" style="2" customWidth="1"/>
    <col min="5876" max="5876" width="18.5703125" style="2" customWidth="1"/>
    <col min="5877" max="5877" width="7.7109375" style="2" customWidth="1"/>
    <col min="5878" max="5878" width="11.85546875" style="2" customWidth="1"/>
    <col min="5879" max="5879" width="10.42578125" style="2" customWidth="1"/>
    <col min="5880" max="5880" width="9.140625" style="2"/>
    <col min="5881" max="5881" width="2.140625" style="2" customWidth="1"/>
    <col min="5882" max="5883" width="9.140625" style="2"/>
    <col min="5884" max="5884" width="7.42578125" style="2" customWidth="1"/>
    <col min="5885" max="5885" width="10.28515625" style="2" customWidth="1"/>
    <col min="5886" max="6125" width="9.140625" style="2"/>
    <col min="6126" max="6126" width="11.140625" style="2" customWidth="1"/>
    <col min="6127" max="6127" width="13.85546875" style="2" customWidth="1"/>
    <col min="6128" max="6128" width="48.42578125" style="2" customWidth="1"/>
    <col min="6129" max="6129" width="11.140625" style="2" customWidth="1"/>
    <col min="6130" max="6130" width="13.7109375" style="2" customWidth="1"/>
    <col min="6131" max="6131" width="11.42578125" style="2" customWidth="1"/>
    <col min="6132" max="6132" width="18.5703125" style="2" customWidth="1"/>
    <col min="6133" max="6133" width="7.7109375" style="2" customWidth="1"/>
    <col min="6134" max="6134" width="11.85546875" style="2" customWidth="1"/>
    <col min="6135" max="6135" width="10.42578125" style="2" customWidth="1"/>
    <col min="6136" max="6136" width="9.140625" style="2"/>
    <col min="6137" max="6137" width="2.140625" style="2" customWidth="1"/>
    <col min="6138" max="6139" width="9.140625" style="2"/>
    <col min="6140" max="6140" width="7.42578125" style="2" customWidth="1"/>
    <col min="6141" max="6141" width="10.28515625" style="2" customWidth="1"/>
    <col min="6142" max="6381" width="9.140625" style="2"/>
    <col min="6382" max="6382" width="11.140625" style="2" customWidth="1"/>
    <col min="6383" max="6383" width="13.85546875" style="2" customWidth="1"/>
    <col min="6384" max="6384" width="48.42578125" style="2" customWidth="1"/>
    <col min="6385" max="6385" width="11.140625" style="2" customWidth="1"/>
    <col min="6386" max="6386" width="13.7109375" style="2" customWidth="1"/>
    <col min="6387" max="6387" width="11.42578125" style="2" customWidth="1"/>
    <col min="6388" max="6388" width="18.5703125" style="2" customWidth="1"/>
    <col min="6389" max="6389" width="7.7109375" style="2" customWidth="1"/>
    <col min="6390" max="6390" width="11.85546875" style="2" customWidth="1"/>
    <col min="6391" max="6391" width="10.42578125" style="2" customWidth="1"/>
    <col min="6392" max="6392" width="9.140625" style="2"/>
    <col min="6393" max="6393" width="2.140625" style="2" customWidth="1"/>
    <col min="6394" max="6395" width="9.140625" style="2"/>
    <col min="6396" max="6396" width="7.42578125" style="2" customWidth="1"/>
    <col min="6397" max="6397" width="10.28515625" style="2" customWidth="1"/>
    <col min="6398" max="6637" width="9.140625" style="2"/>
    <col min="6638" max="6638" width="11.140625" style="2" customWidth="1"/>
    <col min="6639" max="6639" width="13.85546875" style="2" customWidth="1"/>
    <col min="6640" max="6640" width="48.42578125" style="2" customWidth="1"/>
    <col min="6641" max="6641" width="11.140625" style="2" customWidth="1"/>
    <col min="6642" max="6642" width="13.7109375" style="2" customWidth="1"/>
    <col min="6643" max="6643" width="11.42578125" style="2" customWidth="1"/>
    <col min="6644" max="6644" width="18.5703125" style="2" customWidth="1"/>
    <col min="6645" max="6645" width="7.7109375" style="2" customWidth="1"/>
    <col min="6646" max="6646" width="11.85546875" style="2" customWidth="1"/>
    <col min="6647" max="6647" width="10.42578125" style="2" customWidth="1"/>
    <col min="6648" max="6648" width="9.140625" style="2"/>
    <col min="6649" max="6649" width="2.140625" style="2" customWidth="1"/>
    <col min="6650" max="6651" width="9.140625" style="2"/>
    <col min="6652" max="6652" width="7.42578125" style="2" customWidth="1"/>
    <col min="6653" max="6653" width="10.28515625" style="2" customWidth="1"/>
    <col min="6654" max="6893" width="9.140625" style="2"/>
    <col min="6894" max="6894" width="11.140625" style="2" customWidth="1"/>
    <col min="6895" max="6895" width="13.85546875" style="2" customWidth="1"/>
    <col min="6896" max="6896" width="48.42578125" style="2" customWidth="1"/>
    <col min="6897" max="6897" width="11.140625" style="2" customWidth="1"/>
    <col min="6898" max="6898" width="13.7109375" style="2" customWidth="1"/>
    <col min="6899" max="6899" width="11.42578125" style="2" customWidth="1"/>
    <col min="6900" max="6900" width="18.5703125" style="2" customWidth="1"/>
    <col min="6901" max="6901" width="7.7109375" style="2" customWidth="1"/>
    <col min="6902" max="6902" width="11.85546875" style="2" customWidth="1"/>
    <col min="6903" max="6903" width="10.42578125" style="2" customWidth="1"/>
    <col min="6904" max="6904" width="9.140625" style="2"/>
    <col min="6905" max="6905" width="2.140625" style="2" customWidth="1"/>
    <col min="6906" max="6907" width="9.140625" style="2"/>
    <col min="6908" max="6908" width="7.42578125" style="2" customWidth="1"/>
    <col min="6909" max="6909" width="10.28515625" style="2" customWidth="1"/>
    <col min="6910" max="7149" width="9.140625" style="2"/>
    <col min="7150" max="7150" width="11.140625" style="2" customWidth="1"/>
    <col min="7151" max="7151" width="13.85546875" style="2" customWidth="1"/>
    <col min="7152" max="7152" width="48.42578125" style="2" customWidth="1"/>
    <col min="7153" max="7153" width="11.140625" style="2" customWidth="1"/>
    <col min="7154" max="7154" width="13.7109375" style="2" customWidth="1"/>
    <col min="7155" max="7155" width="11.42578125" style="2" customWidth="1"/>
    <col min="7156" max="7156" width="18.5703125" style="2" customWidth="1"/>
    <col min="7157" max="7157" width="7.7109375" style="2" customWidth="1"/>
    <col min="7158" max="7158" width="11.85546875" style="2" customWidth="1"/>
    <col min="7159" max="7159" width="10.42578125" style="2" customWidth="1"/>
    <col min="7160" max="7160" width="9.140625" style="2"/>
    <col min="7161" max="7161" width="2.140625" style="2" customWidth="1"/>
    <col min="7162" max="7163" width="9.140625" style="2"/>
    <col min="7164" max="7164" width="7.42578125" style="2" customWidth="1"/>
    <col min="7165" max="7165" width="10.28515625" style="2" customWidth="1"/>
    <col min="7166" max="7405" width="9.140625" style="2"/>
    <col min="7406" max="7406" width="11.140625" style="2" customWidth="1"/>
    <col min="7407" max="7407" width="13.85546875" style="2" customWidth="1"/>
    <col min="7408" max="7408" width="48.42578125" style="2" customWidth="1"/>
    <col min="7409" max="7409" width="11.140625" style="2" customWidth="1"/>
    <col min="7410" max="7410" width="13.7109375" style="2" customWidth="1"/>
    <col min="7411" max="7411" width="11.42578125" style="2" customWidth="1"/>
    <col min="7412" max="7412" width="18.5703125" style="2" customWidth="1"/>
    <col min="7413" max="7413" width="7.7109375" style="2" customWidth="1"/>
    <col min="7414" max="7414" width="11.85546875" style="2" customWidth="1"/>
    <col min="7415" max="7415" width="10.42578125" style="2" customWidth="1"/>
    <col min="7416" max="7416" width="9.140625" style="2"/>
    <col min="7417" max="7417" width="2.140625" style="2" customWidth="1"/>
    <col min="7418" max="7419" width="9.140625" style="2"/>
    <col min="7420" max="7420" width="7.42578125" style="2" customWidth="1"/>
    <col min="7421" max="7421" width="10.28515625" style="2" customWidth="1"/>
    <col min="7422" max="7661" width="9.140625" style="2"/>
    <col min="7662" max="7662" width="11.140625" style="2" customWidth="1"/>
    <col min="7663" max="7663" width="13.85546875" style="2" customWidth="1"/>
    <col min="7664" max="7664" width="48.42578125" style="2" customWidth="1"/>
    <col min="7665" max="7665" width="11.140625" style="2" customWidth="1"/>
    <col min="7666" max="7666" width="13.7109375" style="2" customWidth="1"/>
    <col min="7667" max="7667" width="11.42578125" style="2" customWidth="1"/>
    <col min="7668" max="7668" width="18.5703125" style="2" customWidth="1"/>
    <col min="7669" max="7669" width="7.7109375" style="2" customWidth="1"/>
    <col min="7670" max="7670" width="11.85546875" style="2" customWidth="1"/>
    <col min="7671" max="7671" width="10.42578125" style="2" customWidth="1"/>
    <col min="7672" max="7672" width="9.140625" style="2"/>
    <col min="7673" max="7673" width="2.140625" style="2" customWidth="1"/>
    <col min="7674" max="7675" width="9.140625" style="2"/>
    <col min="7676" max="7676" width="7.42578125" style="2" customWidth="1"/>
    <col min="7677" max="7677" width="10.28515625" style="2" customWidth="1"/>
    <col min="7678" max="7917" width="9.140625" style="2"/>
    <col min="7918" max="7918" width="11.140625" style="2" customWidth="1"/>
    <col min="7919" max="7919" width="13.85546875" style="2" customWidth="1"/>
    <col min="7920" max="7920" width="48.42578125" style="2" customWidth="1"/>
    <col min="7921" max="7921" width="11.140625" style="2" customWidth="1"/>
    <col min="7922" max="7922" width="13.7109375" style="2" customWidth="1"/>
    <col min="7923" max="7923" width="11.42578125" style="2" customWidth="1"/>
    <col min="7924" max="7924" width="18.5703125" style="2" customWidth="1"/>
    <col min="7925" max="7925" width="7.7109375" style="2" customWidth="1"/>
    <col min="7926" max="7926" width="11.85546875" style="2" customWidth="1"/>
    <col min="7927" max="7927" width="10.42578125" style="2" customWidth="1"/>
    <col min="7928" max="7928" width="9.140625" style="2"/>
    <col min="7929" max="7929" width="2.140625" style="2" customWidth="1"/>
    <col min="7930" max="7931" width="9.140625" style="2"/>
    <col min="7932" max="7932" width="7.42578125" style="2" customWidth="1"/>
    <col min="7933" max="7933" width="10.28515625" style="2" customWidth="1"/>
    <col min="7934" max="8173" width="9.140625" style="2"/>
    <col min="8174" max="8174" width="11.140625" style="2" customWidth="1"/>
    <col min="8175" max="8175" width="13.85546875" style="2" customWidth="1"/>
    <col min="8176" max="8176" width="48.42578125" style="2" customWidth="1"/>
    <col min="8177" max="8177" width="11.140625" style="2" customWidth="1"/>
    <col min="8178" max="8178" width="13.7109375" style="2" customWidth="1"/>
    <col min="8179" max="8179" width="11.42578125" style="2" customWidth="1"/>
    <col min="8180" max="8180" width="18.5703125" style="2" customWidth="1"/>
    <col min="8181" max="8181" width="7.7109375" style="2" customWidth="1"/>
    <col min="8182" max="8182" width="11.85546875" style="2" customWidth="1"/>
    <col min="8183" max="8183" width="10.42578125" style="2" customWidth="1"/>
    <col min="8184" max="8184" width="9.140625" style="2"/>
    <col min="8185" max="8185" width="2.140625" style="2" customWidth="1"/>
    <col min="8186" max="8187" width="9.140625" style="2"/>
    <col min="8188" max="8188" width="7.42578125" style="2" customWidth="1"/>
    <col min="8189" max="8189" width="10.28515625" style="2" customWidth="1"/>
    <col min="8190" max="8429" width="9.140625" style="2"/>
    <col min="8430" max="8430" width="11.140625" style="2" customWidth="1"/>
    <col min="8431" max="8431" width="13.85546875" style="2" customWidth="1"/>
    <col min="8432" max="8432" width="48.42578125" style="2" customWidth="1"/>
    <col min="8433" max="8433" width="11.140625" style="2" customWidth="1"/>
    <col min="8434" max="8434" width="13.7109375" style="2" customWidth="1"/>
    <col min="8435" max="8435" width="11.42578125" style="2" customWidth="1"/>
    <col min="8436" max="8436" width="18.5703125" style="2" customWidth="1"/>
    <col min="8437" max="8437" width="7.7109375" style="2" customWidth="1"/>
    <col min="8438" max="8438" width="11.85546875" style="2" customWidth="1"/>
    <col min="8439" max="8439" width="10.42578125" style="2" customWidth="1"/>
    <col min="8440" max="8440" width="9.140625" style="2"/>
    <col min="8441" max="8441" width="2.140625" style="2" customWidth="1"/>
    <col min="8442" max="8443" width="9.140625" style="2"/>
    <col min="8444" max="8444" width="7.42578125" style="2" customWidth="1"/>
    <col min="8445" max="8445" width="10.28515625" style="2" customWidth="1"/>
    <col min="8446" max="8685" width="9.140625" style="2"/>
    <col min="8686" max="8686" width="11.140625" style="2" customWidth="1"/>
    <col min="8687" max="8687" width="13.85546875" style="2" customWidth="1"/>
    <col min="8688" max="8688" width="48.42578125" style="2" customWidth="1"/>
    <col min="8689" max="8689" width="11.140625" style="2" customWidth="1"/>
    <col min="8690" max="8690" width="13.7109375" style="2" customWidth="1"/>
    <col min="8691" max="8691" width="11.42578125" style="2" customWidth="1"/>
    <col min="8692" max="8692" width="18.5703125" style="2" customWidth="1"/>
    <col min="8693" max="8693" width="7.7109375" style="2" customWidth="1"/>
    <col min="8694" max="8694" width="11.85546875" style="2" customWidth="1"/>
    <col min="8695" max="8695" width="10.42578125" style="2" customWidth="1"/>
    <col min="8696" max="8696" width="9.140625" style="2"/>
    <col min="8697" max="8697" width="2.140625" style="2" customWidth="1"/>
    <col min="8698" max="8699" width="9.140625" style="2"/>
    <col min="8700" max="8700" width="7.42578125" style="2" customWidth="1"/>
    <col min="8701" max="8701" width="10.28515625" style="2" customWidth="1"/>
    <col min="8702" max="8941" width="9.140625" style="2"/>
    <col min="8942" max="8942" width="11.140625" style="2" customWidth="1"/>
    <col min="8943" max="8943" width="13.85546875" style="2" customWidth="1"/>
    <col min="8944" max="8944" width="48.42578125" style="2" customWidth="1"/>
    <col min="8945" max="8945" width="11.140625" style="2" customWidth="1"/>
    <col min="8946" max="8946" width="13.7109375" style="2" customWidth="1"/>
    <col min="8947" max="8947" width="11.42578125" style="2" customWidth="1"/>
    <col min="8948" max="8948" width="18.5703125" style="2" customWidth="1"/>
    <col min="8949" max="8949" width="7.7109375" style="2" customWidth="1"/>
    <col min="8950" max="8950" width="11.85546875" style="2" customWidth="1"/>
    <col min="8951" max="8951" width="10.42578125" style="2" customWidth="1"/>
    <col min="8952" max="8952" width="9.140625" style="2"/>
    <col min="8953" max="8953" width="2.140625" style="2" customWidth="1"/>
    <col min="8954" max="8955" width="9.140625" style="2"/>
    <col min="8956" max="8956" width="7.42578125" style="2" customWidth="1"/>
    <col min="8957" max="8957" width="10.28515625" style="2" customWidth="1"/>
    <col min="8958" max="9197" width="9.140625" style="2"/>
    <col min="9198" max="9198" width="11.140625" style="2" customWidth="1"/>
    <col min="9199" max="9199" width="13.85546875" style="2" customWidth="1"/>
    <col min="9200" max="9200" width="48.42578125" style="2" customWidth="1"/>
    <col min="9201" max="9201" width="11.140625" style="2" customWidth="1"/>
    <col min="9202" max="9202" width="13.7109375" style="2" customWidth="1"/>
    <col min="9203" max="9203" width="11.42578125" style="2" customWidth="1"/>
    <col min="9204" max="9204" width="18.5703125" style="2" customWidth="1"/>
    <col min="9205" max="9205" width="7.7109375" style="2" customWidth="1"/>
    <col min="9206" max="9206" width="11.85546875" style="2" customWidth="1"/>
    <col min="9207" max="9207" width="10.42578125" style="2" customWidth="1"/>
    <col min="9208" max="9208" width="9.140625" style="2"/>
    <col min="9209" max="9209" width="2.140625" style="2" customWidth="1"/>
    <col min="9210" max="9211" width="9.140625" style="2"/>
    <col min="9212" max="9212" width="7.42578125" style="2" customWidth="1"/>
    <col min="9213" max="9213" width="10.28515625" style="2" customWidth="1"/>
    <col min="9214" max="9453" width="9.140625" style="2"/>
    <col min="9454" max="9454" width="11.140625" style="2" customWidth="1"/>
    <col min="9455" max="9455" width="13.85546875" style="2" customWidth="1"/>
    <col min="9456" max="9456" width="48.42578125" style="2" customWidth="1"/>
    <col min="9457" max="9457" width="11.140625" style="2" customWidth="1"/>
    <col min="9458" max="9458" width="13.7109375" style="2" customWidth="1"/>
    <col min="9459" max="9459" width="11.42578125" style="2" customWidth="1"/>
    <col min="9460" max="9460" width="18.5703125" style="2" customWidth="1"/>
    <col min="9461" max="9461" width="7.7109375" style="2" customWidth="1"/>
    <col min="9462" max="9462" width="11.85546875" style="2" customWidth="1"/>
    <col min="9463" max="9463" width="10.42578125" style="2" customWidth="1"/>
    <col min="9464" max="9464" width="9.140625" style="2"/>
    <col min="9465" max="9465" width="2.140625" style="2" customWidth="1"/>
    <col min="9466" max="9467" width="9.140625" style="2"/>
    <col min="9468" max="9468" width="7.42578125" style="2" customWidth="1"/>
    <col min="9469" max="9469" width="10.28515625" style="2" customWidth="1"/>
    <col min="9470" max="9709" width="9.140625" style="2"/>
    <col min="9710" max="9710" width="11.140625" style="2" customWidth="1"/>
    <col min="9711" max="9711" width="13.85546875" style="2" customWidth="1"/>
    <col min="9712" max="9712" width="48.42578125" style="2" customWidth="1"/>
    <col min="9713" max="9713" width="11.140625" style="2" customWidth="1"/>
    <col min="9714" max="9714" width="13.7109375" style="2" customWidth="1"/>
    <col min="9715" max="9715" width="11.42578125" style="2" customWidth="1"/>
    <col min="9716" max="9716" width="18.5703125" style="2" customWidth="1"/>
    <col min="9717" max="9717" width="7.7109375" style="2" customWidth="1"/>
    <col min="9718" max="9718" width="11.85546875" style="2" customWidth="1"/>
    <col min="9719" max="9719" width="10.42578125" style="2" customWidth="1"/>
    <col min="9720" max="9720" width="9.140625" style="2"/>
    <col min="9721" max="9721" width="2.140625" style="2" customWidth="1"/>
    <col min="9722" max="9723" width="9.140625" style="2"/>
    <col min="9724" max="9724" width="7.42578125" style="2" customWidth="1"/>
    <col min="9725" max="9725" width="10.28515625" style="2" customWidth="1"/>
    <col min="9726" max="9965" width="9.140625" style="2"/>
    <col min="9966" max="9966" width="11.140625" style="2" customWidth="1"/>
    <col min="9967" max="9967" width="13.85546875" style="2" customWidth="1"/>
    <col min="9968" max="9968" width="48.42578125" style="2" customWidth="1"/>
    <col min="9969" max="9969" width="11.140625" style="2" customWidth="1"/>
    <col min="9970" max="9970" width="13.7109375" style="2" customWidth="1"/>
    <col min="9971" max="9971" width="11.42578125" style="2" customWidth="1"/>
    <col min="9972" max="9972" width="18.5703125" style="2" customWidth="1"/>
    <col min="9973" max="9973" width="7.7109375" style="2" customWidth="1"/>
    <col min="9974" max="9974" width="11.85546875" style="2" customWidth="1"/>
    <col min="9975" max="9975" width="10.42578125" style="2" customWidth="1"/>
    <col min="9976" max="9976" width="9.140625" style="2"/>
    <col min="9977" max="9977" width="2.140625" style="2" customWidth="1"/>
    <col min="9978" max="9979" width="9.140625" style="2"/>
    <col min="9980" max="9980" width="7.42578125" style="2" customWidth="1"/>
    <col min="9981" max="9981" width="10.28515625" style="2" customWidth="1"/>
    <col min="9982" max="10221" width="9.140625" style="2"/>
    <col min="10222" max="10222" width="11.140625" style="2" customWidth="1"/>
    <col min="10223" max="10223" width="13.85546875" style="2" customWidth="1"/>
    <col min="10224" max="10224" width="48.42578125" style="2" customWidth="1"/>
    <col min="10225" max="10225" width="11.140625" style="2" customWidth="1"/>
    <col min="10226" max="10226" width="13.7109375" style="2" customWidth="1"/>
    <col min="10227" max="10227" width="11.42578125" style="2" customWidth="1"/>
    <col min="10228" max="10228" width="18.5703125" style="2" customWidth="1"/>
    <col min="10229" max="10229" width="7.7109375" style="2" customWidth="1"/>
    <col min="10230" max="10230" width="11.85546875" style="2" customWidth="1"/>
    <col min="10231" max="10231" width="10.42578125" style="2" customWidth="1"/>
    <col min="10232" max="10232" width="9.140625" style="2"/>
    <col min="10233" max="10233" width="2.140625" style="2" customWidth="1"/>
    <col min="10234" max="10235" width="9.140625" style="2"/>
    <col min="10236" max="10236" width="7.42578125" style="2" customWidth="1"/>
    <col min="10237" max="10237" width="10.28515625" style="2" customWidth="1"/>
    <col min="10238" max="10477" width="9.140625" style="2"/>
    <col min="10478" max="10478" width="11.140625" style="2" customWidth="1"/>
    <col min="10479" max="10479" width="13.85546875" style="2" customWidth="1"/>
    <col min="10480" max="10480" width="48.42578125" style="2" customWidth="1"/>
    <col min="10481" max="10481" width="11.140625" style="2" customWidth="1"/>
    <col min="10482" max="10482" width="13.7109375" style="2" customWidth="1"/>
    <col min="10483" max="10483" width="11.42578125" style="2" customWidth="1"/>
    <col min="10484" max="10484" width="18.5703125" style="2" customWidth="1"/>
    <col min="10485" max="10485" width="7.7109375" style="2" customWidth="1"/>
    <col min="10486" max="10486" width="11.85546875" style="2" customWidth="1"/>
    <col min="10487" max="10487" width="10.42578125" style="2" customWidth="1"/>
    <col min="10488" max="10488" width="9.140625" style="2"/>
    <col min="10489" max="10489" width="2.140625" style="2" customWidth="1"/>
    <col min="10490" max="10491" width="9.140625" style="2"/>
    <col min="10492" max="10492" width="7.42578125" style="2" customWidth="1"/>
    <col min="10493" max="10493" width="10.28515625" style="2" customWidth="1"/>
    <col min="10494" max="10733" width="9.140625" style="2"/>
    <col min="10734" max="10734" width="11.140625" style="2" customWidth="1"/>
    <col min="10735" max="10735" width="13.85546875" style="2" customWidth="1"/>
    <col min="10736" max="10736" width="48.42578125" style="2" customWidth="1"/>
    <col min="10737" max="10737" width="11.140625" style="2" customWidth="1"/>
    <col min="10738" max="10738" width="13.7109375" style="2" customWidth="1"/>
    <col min="10739" max="10739" width="11.42578125" style="2" customWidth="1"/>
    <col min="10740" max="10740" width="18.5703125" style="2" customWidth="1"/>
    <col min="10741" max="10741" width="7.7109375" style="2" customWidth="1"/>
    <col min="10742" max="10742" width="11.85546875" style="2" customWidth="1"/>
    <col min="10743" max="10743" width="10.42578125" style="2" customWidth="1"/>
    <col min="10744" max="10744" width="9.140625" style="2"/>
    <col min="10745" max="10745" width="2.140625" style="2" customWidth="1"/>
    <col min="10746" max="10747" width="9.140625" style="2"/>
    <col min="10748" max="10748" width="7.42578125" style="2" customWidth="1"/>
    <col min="10749" max="10749" width="10.28515625" style="2" customWidth="1"/>
    <col min="10750" max="10989" width="9.140625" style="2"/>
    <col min="10990" max="10990" width="11.140625" style="2" customWidth="1"/>
    <col min="10991" max="10991" width="13.85546875" style="2" customWidth="1"/>
    <col min="10992" max="10992" width="48.42578125" style="2" customWidth="1"/>
    <col min="10993" max="10993" width="11.140625" style="2" customWidth="1"/>
    <col min="10994" max="10994" width="13.7109375" style="2" customWidth="1"/>
    <col min="10995" max="10995" width="11.42578125" style="2" customWidth="1"/>
    <col min="10996" max="10996" width="18.5703125" style="2" customWidth="1"/>
    <col min="10997" max="10997" width="7.7109375" style="2" customWidth="1"/>
    <col min="10998" max="10998" width="11.85546875" style="2" customWidth="1"/>
    <col min="10999" max="10999" width="10.42578125" style="2" customWidth="1"/>
    <col min="11000" max="11000" width="9.140625" style="2"/>
    <col min="11001" max="11001" width="2.140625" style="2" customWidth="1"/>
    <col min="11002" max="11003" width="9.140625" style="2"/>
    <col min="11004" max="11004" width="7.42578125" style="2" customWidth="1"/>
    <col min="11005" max="11005" width="10.28515625" style="2" customWidth="1"/>
    <col min="11006" max="11245" width="9.140625" style="2"/>
    <col min="11246" max="11246" width="11.140625" style="2" customWidth="1"/>
    <col min="11247" max="11247" width="13.85546875" style="2" customWidth="1"/>
    <col min="11248" max="11248" width="48.42578125" style="2" customWidth="1"/>
    <col min="11249" max="11249" width="11.140625" style="2" customWidth="1"/>
    <col min="11250" max="11250" width="13.7109375" style="2" customWidth="1"/>
    <col min="11251" max="11251" width="11.42578125" style="2" customWidth="1"/>
    <col min="11252" max="11252" width="18.5703125" style="2" customWidth="1"/>
    <col min="11253" max="11253" width="7.7109375" style="2" customWidth="1"/>
    <col min="11254" max="11254" width="11.85546875" style="2" customWidth="1"/>
    <col min="11255" max="11255" width="10.42578125" style="2" customWidth="1"/>
    <col min="11256" max="11256" width="9.140625" style="2"/>
    <col min="11257" max="11257" width="2.140625" style="2" customWidth="1"/>
    <col min="11258" max="11259" width="9.140625" style="2"/>
    <col min="11260" max="11260" width="7.42578125" style="2" customWidth="1"/>
    <col min="11261" max="11261" width="10.28515625" style="2" customWidth="1"/>
    <col min="11262" max="11501" width="9.140625" style="2"/>
    <col min="11502" max="11502" width="11.140625" style="2" customWidth="1"/>
    <col min="11503" max="11503" width="13.85546875" style="2" customWidth="1"/>
    <col min="11504" max="11504" width="48.42578125" style="2" customWidth="1"/>
    <col min="11505" max="11505" width="11.140625" style="2" customWidth="1"/>
    <col min="11506" max="11506" width="13.7109375" style="2" customWidth="1"/>
    <col min="11507" max="11507" width="11.42578125" style="2" customWidth="1"/>
    <col min="11508" max="11508" width="18.5703125" style="2" customWidth="1"/>
    <col min="11509" max="11509" width="7.7109375" style="2" customWidth="1"/>
    <col min="11510" max="11510" width="11.85546875" style="2" customWidth="1"/>
    <col min="11511" max="11511" width="10.42578125" style="2" customWidth="1"/>
    <col min="11512" max="11512" width="9.140625" style="2"/>
    <col min="11513" max="11513" width="2.140625" style="2" customWidth="1"/>
    <col min="11514" max="11515" width="9.140625" style="2"/>
    <col min="11516" max="11516" width="7.42578125" style="2" customWidth="1"/>
    <col min="11517" max="11517" width="10.28515625" style="2" customWidth="1"/>
    <col min="11518" max="11757" width="9.140625" style="2"/>
    <col min="11758" max="11758" width="11.140625" style="2" customWidth="1"/>
    <col min="11759" max="11759" width="13.85546875" style="2" customWidth="1"/>
    <col min="11760" max="11760" width="48.42578125" style="2" customWidth="1"/>
    <col min="11761" max="11761" width="11.140625" style="2" customWidth="1"/>
    <col min="11762" max="11762" width="13.7109375" style="2" customWidth="1"/>
    <col min="11763" max="11763" width="11.42578125" style="2" customWidth="1"/>
    <col min="11764" max="11764" width="18.5703125" style="2" customWidth="1"/>
    <col min="11765" max="11765" width="7.7109375" style="2" customWidth="1"/>
    <col min="11766" max="11766" width="11.85546875" style="2" customWidth="1"/>
    <col min="11767" max="11767" width="10.42578125" style="2" customWidth="1"/>
    <col min="11768" max="11768" width="9.140625" style="2"/>
    <col min="11769" max="11769" width="2.140625" style="2" customWidth="1"/>
    <col min="11770" max="11771" width="9.140625" style="2"/>
    <col min="11772" max="11772" width="7.42578125" style="2" customWidth="1"/>
    <col min="11773" max="11773" width="10.28515625" style="2" customWidth="1"/>
    <col min="11774" max="12013" width="9.140625" style="2"/>
    <col min="12014" max="12014" width="11.140625" style="2" customWidth="1"/>
    <col min="12015" max="12015" width="13.85546875" style="2" customWidth="1"/>
    <col min="12016" max="12016" width="48.42578125" style="2" customWidth="1"/>
    <col min="12017" max="12017" width="11.140625" style="2" customWidth="1"/>
    <col min="12018" max="12018" width="13.7109375" style="2" customWidth="1"/>
    <col min="12019" max="12019" width="11.42578125" style="2" customWidth="1"/>
    <col min="12020" max="12020" width="18.5703125" style="2" customWidth="1"/>
    <col min="12021" max="12021" width="7.7109375" style="2" customWidth="1"/>
    <col min="12022" max="12022" width="11.85546875" style="2" customWidth="1"/>
    <col min="12023" max="12023" width="10.42578125" style="2" customWidth="1"/>
    <col min="12024" max="12024" width="9.140625" style="2"/>
    <col min="12025" max="12025" width="2.140625" style="2" customWidth="1"/>
    <col min="12026" max="12027" width="9.140625" style="2"/>
    <col min="12028" max="12028" width="7.42578125" style="2" customWidth="1"/>
    <col min="12029" max="12029" width="10.28515625" style="2" customWidth="1"/>
    <col min="12030" max="12269" width="9.140625" style="2"/>
    <col min="12270" max="12270" width="11.140625" style="2" customWidth="1"/>
    <col min="12271" max="12271" width="13.85546875" style="2" customWidth="1"/>
    <col min="12272" max="12272" width="48.42578125" style="2" customWidth="1"/>
    <col min="12273" max="12273" width="11.140625" style="2" customWidth="1"/>
    <col min="12274" max="12274" width="13.7109375" style="2" customWidth="1"/>
    <col min="12275" max="12275" width="11.42578125" style="2" customWidth="1"/>
    <col min="12276" max="12276" width="18.5703125" style="2" customWidth="1"/>
    <col min="12277" max="12277" width="7.7109375" style="2" customWidth="1"/>
    <col min="12278" max="12278" width="11.85546875" style="2" customWidth="1"/>
    <col min="12279" max="12279" width="10.42578125" style="2" customWidth="1"/>
    <col min="12280" max="12280" width="9.140625" style="2"/>
    <col min="12281" max="12281" width="2.140625" style="2" customWidth="1"/>
    <col min="12282" max="12283" width="9.140625" style="2"/>
    <col min="12284" max="12284" width="7.42578125" style="2" customWidth="1"/>
    <col min="12285" max="12285" width="10.28515625" style="2" customWidth="1"/>
    <col min="12286" max="12525" width="9.140625" style="2"/>
    <col min="12526" max="12526" width="11.140625" style="2" customWidth="1"/>
    <col min="12527" max="12527" width="13.85546875" style="2" customWidth="1"/>
    <col min="12528" max="12528" width="48.42578125" style="2" customWidth="1"/>
    <col min="12529" max="12529" width="11.140625" style="2" customWidth="1"/>
    <col min="12530" max="12530" width="13.7109375" style="2" customWidth="1"/>
    <col min="12531" max="12531" width="11.42578125" style="2" customWidth="1"/>
    <col min="12532" max="12532" width="18.5703125" style="2" customWidth="1"/>
    <col min="12533" max="12533" width="7.7109375" style="2" customWidth="1"/>
    <col min="12534" max="12534" width="11.85546875" style="2" customWidth="1"/>
    <col min="12535" max="12535" width="10.42578125" style="2" customWidth="1"/>
    <col min="12536" max="12536" width="9.140625" style="2"/>
    <col min="12537" max="12537" width="2.140625" style="2" customWidth="1"/>
    <col min="12538" max="12539" width="9.140625" style="2"/>
    <col min="12540" max="12540" width="7.42578125" style="2" customWidth="1"/>
    <col min="12541" max="12541" width="10.28515625" style="2" customWidth="1"/>
    <col min="12542" max="12781" width="9.140625" style="2"/>
    <col min="12782" max="12782" width="11.140625" style="2" customWidth="1"/>
    <col min="12783" max="12783" width="13.85546875" style="2" customWidth="1"/>
    <col min="12784" max="12784" width="48.42578125" style="2" customWidth="1"/>
    <col min="12785" max="12785" width="11.140625" style="2" customWidth="1"/>
    <col min="12786" max="12786" width="13.7109375" style="2" customWidth="1"/>
    <col min="12787" max="12787" width="11.42578125" style="2" customWidth="1"/>
    <col min="12788" max="12788" width="18.5703125" style="2" customWidth="1"/>
    <col min="12789" max="12789" width="7.7109375" style="2" customWidth="1"/>
    <col min="12790" max="12790" width="11.85546875" style="2" customWidth="1"/>
    <col min="12791" max="12791" width="10.42578125" style="2" customWidth="1"/>
    <col min="12792" max="12792" width="9.140625" style="2"/>
    <col min="12793" max="12793" width="2.140625" style="2" customWidth="1"/>
    <col min="12794" max="12795" width="9.140625" style="2"/>
    <col min="12796" max="12796" width="7.42578125" style="2" customWidth="1"/>
    <col min="12797" max="12797" width="10.28515625" style="2" customWidth="1"/>
    <col min="12798" max="13037" width="9.140625" style="2"/>
    <col min="13038" max="13038" width="11.140625" style="2" customWidth="1"/>
    <col min="13039" max="13039" width="13.85546875" style="2" customWidth="1"/>
    <col min="13040" max="13040" width="48.42578125" style="2" customWidth="1"/>
    <col min="13041" max="13041" width="11.140625" style="2" customWidth="1"/>
    <col min="13042" max="13042" width="13.7109375" style="2" customWidth="1"/>
    <col min="13043" max="13043" width="11.42578125" style="2" customWidth="1"/>
    <col min="13044" max="13044" width="18.5703125" style="2" customWidth="1"/>
    <col min="13045" max="13045" width="7.7109375" style="2" customWidth="1"/>
    <col min="13046" max="13046" width="11.85546875" style="2" customWidth="1"/>
    <col min="13047" max="13047" width="10.42578125" style="2" customWidth="1"/>
    <col min="13048" max="13048" width="9.140625" style="2"/>
    <col min="13049" max="13049" width="2.140625" style="2" customWidth="1"/>
    <col min="13050" max="13051" width="9.140625" style="2"/>
    <col min="13052" max="13052" width="7.42578125" style="2" customWidth="1"/>
    <col min="13053" max="13053" width="10.28515625" style="2" customWidth="1"/>
    <col min="13054" max="13293" width="9.140625" style="2"/>
    <col min="13294" max="13294" width="11.140625" style="2" customWidth="1"/>
    <col min="13295" max="13295" width="13.85546875" style="2" customWidth="1"/>
    <col min="13296" max="13296" width="48.42578125" style="2" customWidth="1"/>
    <col min="13297" max="13297" width="11.140625" style="2" customWidth="1"/>
    <col min="13298" max="13298" width="13.7109375" style="2" customWidth="1"/>
    <col min="13299" max="13299" width="11.42578125" style="2" customWidth="1"/>
    <col min="13300" max="13300" width="18.5703125" style="2" customWidth="1"/>
    <col min="13301" max="13301" width="7.7109375" style="2" customWidth="1"/>
    <col min="13302" max="13302" width="11.85546875" style="2" customWidth="1"/>
    <col min="13303" max="13303" width="10.42578125" style="2" customWidth="1"/>
    <col min="13304" max="13304" width="9.140625" style="2"/>
    <col min="13305" max="13305" width="2.140625" style="2" customWidth="1"/>
    <col min="13306" max="13307" width="9.140625" style="2"/>
    <col min="13308" max="13308" width="7.42578125" style="2" customWidth="1"/>
    <col min="13309" max="13309" width="10.28515625" style="2" customWidth="1"/>
    <col min="13310" max="13549" width="9.140625" style="2"/>
    <col min="13550" max="13550" width="11.140625" style="2" customWidth="1"/>
    <col min="13551" max="13551" width="13.85546875" style="2" customWidth="1"/>
    <col min="13552" max="13552" width="48.42578125" style="2" customWidth="1"/>
    <col min="13553" max="13553" width="11.140625" style="2" customWidth="1"/>
    <col min="13554" max="13554" width="13.7109375" style="2" customWidth="1"/>
    <col min="13555" max="13555" width="11.42578125" style="2" customWidth="1"/>
    <col min="13556" max="13556" width="18.5703125" style="2" customWidth="1"/>
    <col min="13557" max="13557" width="7.7109375" style="2" customWidth="1"/>
    <col min="13558" max="13558" width="11.85546875" style="2" customWidth="1"/>
    <col min="13559" max="13559" width="10.42578125" style="2" customWidth="1"/>
    <col min="13560" max="13560" width="9.140625" style="2"/>
    <col min="13561" max="13561" width="2.140625" style="2" customWidth="1"/>
    <col min="13562" max="13563" width="9.140625" style="2"/>
    <col min="13564" max="13564" width="7.42578125" style="2" customWidth="1"/>
    <col min="13565" max="13565" width="10.28515625" style="2" customWidth="1"/>
    <col min="13566" max="13805" width="9.140625" style="2"/>
    <col min="13806" max="13806" width="11.140625" style="2" customWidth="1"/>
    <col min="13807" max="13807" width="13.85546875" style="2" customWidth="1"/>
    <col min="13808" max="13808" width="48.42578125" style="2" customWidth="1"/>
    <col min="13809" max="13809" width="11.140625" style="2" customWidth="1"/>
    <col min="13810" max="13810" width="13.7109375" style="2" customWidth="1"/>
    <col min="13811" max="13811" width="11.42578125" style="2" customWidth="1"/>
    <col min="13812" max="13812" width="18.5703125" style="2" customWidth="1"/>
    <col min="13813" max="13813" width="7.7109375" style="2" customWidth="1"/>
    <col min="13814" max="13814" width="11.85546875" style="2" customWidth="1"/>
    <col min="13815" max="13815" width="10.42578125" style="2" customWidth="1"/>
    <col min="13816" max="13816" width="9.140625" style="2"/>
    <col min="13817" max="13817" width="2.140625" style="2" customWidth="1"/>
    <col min="13818" max="13819" width="9.140625" style="2"/>
    <col min="13820" max="13820" width="7.42578125" style="2" customWidth="1"/>
    <col min="13821" max="13821" width="10.28515625" style="2" customWidth="1"/>
    <col min="13822" max="14061" width="9.140625" style="2"/>
    <col min="14062" max="14062" width="11.140625" style="2" customWidth="1"/>
    <col min="14063" max="14063" width="13.85546875" style="2" customWidth="1"/>
    <col min="14064" max="14064" width="48.42578125" style="2" customWidth="1"/>
    <col min="14065" max="14065" width="11.140625" style="2" customWidth="1"/>
    <col min="14066" max="14066" width="13.7109375" style="2" customWidth="1"/>
    <col min="14067" max="14067" width="11.42578125" style="2" customWidth="1"/>
    <col min="14068" max="14068" width="18.5703125" style="2" customWidth="1"/>
    <col min="14069" max="14069" width="7.7109375" style="2" customWidth="1"/>
    <col min="14070" max="14070" width="11.85546875" style="2" customWidth="1"/>
    <col min="14071" max="14071" width="10.42578125" style="2" customWidth="1"/>
    <col min="14072" max="14072" width="9.140625" style="2"/>
    <col min="14073" max="14073" width="2.140625" style="2" customWidth="1"/>
    <col min="14074" max="14075" width="9.140625" style="2"/>
    <col min="14076" max="14076" width="7.42578125" style="2" customWidth="1"/>
    <col min="14077" max="14077" width="10.28515625" style="2" customWidth="1"/>
    <col min="14078" max="14317" width="9.140625" style="2"/>
    <col min="14318" max="14318" width="11.140625" style="2" customWidth="1"/>
    <col min="14319" max="14319" width="13.85546875" style="2" customWidth="1"/>
    <col min="14320" max="14320" width="48.42578125" style="2" customWidth="1"/>
    <col min="14321" max="14321" width="11.140625" style="2" customWidth="1"/>
    <col min="14322" max="14322" width="13.7109375" style="2" customWidth="1"/>
    <col min="14323" max="14323" width="11.42578125" style="2" customWidth="1"/>
    <col min="14324" max="14324" width="18.5703125" style="2" customWidth="1"/>
    <col min="14325" max="14325" width="7.7109375" style="2" customWidth="1"/>
    <col min="14326" max="14326" width="11.85546875" style="2" customWidth="1"/>
    <col min="14327" max="14327" width="10.42578125" style="2" customWidth="1"/>
    <col min="14328" max="14328" width="9.140625" style="2"/>
    <col min="14329" max="14329" width="2.140625" style="2" customWidth="1"/>
    <col min="14330" max="14331" width="9.140625" style="2"/>
    <col min="14332" max="14332" width="7.42578125" style="2" customWidth="1"/>
    <col min="14333" max="14333" width="10.28515625" style="2" customWidth="1"/>
    <col min="14334" max="14573" width="9.140625" style="2"/>
    <col min="14574" max="14574" width="11.140625" style="2" customWidth="1"/>
    <col min="14575" max="14575" width="13.85546875" style="2" customWidth="1"/>
    <col min="14576" max="14576" width="48.42578125" style="2" customWidth="1"/>
    <col min="14577" max="14577" width="11.140625" style="2" customWidth="1"/>
    <col min="14578" max="14578" width="13.7109375" style="2" customWidth="1"/>
    <col min="14579" max="14579" width="11.42578125" style="2" customWidth="1"/>
    <col min="14580" max="14580" width="18.5703125" style="2" customWidth="1"/>
    <col min="14581" max="14581" width="7.7109375" style="2" customWidth="1"/>
    <col min="14582" max="14582" width="11.85546875" style="2" customWidth="1"/>
    <col min="14583" max="14583" width="10.42578125" style="2" customWidth="1"/>
    <col min="14584" max="14584" width="9.140625" style="2"/>
    <col min="14585" max="14585" width="2.140625" style="2" customWidth="1"/>
    <col min="14586" max="14587" width="9.140625" style="2"/>
    <col min="14588" max="14588" width="7.42578125" style="2" customWidth="1"/>
    <col min="14589" max="14589" width="10.28515625" style="2" customWidth="1"/>
    <col min="14590" max="14829" width="9.140625" style="2"/>
    <col min="14830" max="14830" width="11.140625" style="2" customWidth="1"/>
    <col min="14831" max="14831" width="13.85546875" style="2" customWidth="1"/>
    <col min="14832" max="14832" width="48.42578125" style="2" customWidth="1"/>
    <col min="14833" max="14833" width="11.140625" style="2" customWidth="1"/>
    <col min="14834" max="14834" width="13.7109375" style="2" customWidth="1"/>
    <col min="14835" max="14835" width="11.42578125" style="2" customWidth="1"/>
    <col min="14836" max="14836" width="18.5703125" style="2" customWidth="1"/>
    <col min="14837" max="14837" width="7.7109375" style="2" customWidth="1"/>
    <col min="14838" max="14838" width="11.85546875" style="2" customWidth="1"/>
    <col min="14839" max="14839" width="10.42578125" style="2" customWidth="1"/>
    <col min="14840" max="14840" width="9.140625" style="2"/>
    <col min="14841" max="14841" width="2.140625" style="2" customWidth="1"/>
    <col min="14842" max="14843" width="9.140625" style="2"/>
    <col min="14844" max="14844" width="7.42578125" style="2" customWidth="1"/>
    <col min="14845" max="14845" width="10.28515625" style="2" customWidth="1"/>
    <col min="14846" max="15085" width="9.140625" style="2"/>
    <col min="15086" max="15086" width="11.140625" style="2" customWidth="1"/>
    <col min="15087" max="15087" width="13.85546875" style="2" customWidth="1"/>
    <col min="15088" max="15088" width="48.42578125" style="2" customWidth="1"/>
    <col min="15089" max="15089" width="11.140625" style="2" customWidth="1"/>
    <col min="15090" max="15090" width="13.7109375" style="2" customWidth="1"/>
    <col min="15091" max="15091" width="11.42578125" style="2" customWidth="1"/>
    <col min="15092" max="15092" width="18.5703125" style="2" customWidth="1"/>
    <col min="15093" max="15093" width="7.7109375" style="2" customWidth="1"/>
    <col min="15094" max="15094" width="11.85546875" style="2" customWidth="1"/>
    <col min="15095" max="15095" width="10.42578125" style="2" customWidth="1"/>
    <col min="15096" max="15096" width="9.140625" style="2"/>
    <col min="15097" max="15097" width="2.140625" style="2" customWidth="1"/>
    <col min="15098" max="15099" width="9.140625" style="2"/>
    <col min="15100" max="15100" width="7.42578125" style="2" customWidth="1"/>
    <col min="15101" max="15101" width="10.28515625" style="2" customWidth="1"/>
    <col min="15102" max="15341" width="9.140625" style="2"/>
    <col min="15342" max="15342" width="11.140625" style="2" customWidth="1"/>
    <col min="15343" max="15343" width="13.85546875" style="2" customWidth="1"/>
    <col min="15344" max="15344" width="48.42578125" style="2" customWidth="1"/>
    <col min="15345" max="15345" width="11.140625" style="2" customWidth="1"/>
    <col min="15346" max="15346" width="13.7109375" style="2" customWidth="1"/>
    <col min="15347" max="15347" width="11.42578125" style="2" customWidth="1"/>
    <col min="15348" max="15348" width="18.5703125" style="2" customWidth="1"/>
    <col min="15349" max="15349" width="7.7109375" style="2" customWidth="1"/>
    <col min="15350" max="15350" width="11.85546875" style="2" customWidth="1"/>
    <col min="15351" max="15351" width="10.42578125" style="2" customWidth="1"/>
    <col min="15352" max="15352" width="9.140625" style="2"/>
    <col min="15353" max="15353" width="2.140625" style="2" customWidth="1"/>
    <col min="15354" max="15355" width="9.140625" style="2"/>
    <col min="15356" max="15356" width="7.42578125" style="2" customWidth="1"/>
    <col min="15357" max="15357" width="10.28515625" style="2" customWidth="1"/>
    <col min="15358" max="15597" width="9.140625" style="2"/>
    <col min="15598" max="15598" width="11.140625" style="2" customWidth="1"/>
    <col min="15599" max="15599" width="13.85546875" style="2" customWidth="1"/>
    <col min="15600" max="15600" width="48.42578125" style="2" customWidth="1"/>
    <col min="15601" max="15601" width="11.140625" style="2" customWidth="1"/>
    <col min="15602" max="15602" width="13.7109375" style="2" customWidth="1"/>
    <col min="15603" max="15603" width="11.42578125" style="2" customWidth="1"/>
    <col min="15604" max="15604" width="18.5703125" style="2" customWidth="1"/>
    <col min="15605" max="15605" width="7.7109375" style="2" customWidth="1"/>
    <col min="15606" max="15606" width="11.85546875" style="2" customWidth="1"/>
    <col min="15607" max="15607" width="10.42578125" style="2" customWidth="1"/>
    <col min="15608" max="15608" width="9.140625" style="2"/>
    <col min="15609" max="15609" width="2.140625" style="2" customWidth="1"/>
    <col min="15610" max="15611" width="9.140625" style="2"/>
    <col min="15612" max="15612" width="7.42578125" style="2" customWidth="1"/>
    <col min="15613" max="15613" width="10.28515625" style="2" customWidth="1"/>
    <col min="15614" max="15853" width="9.140625" style="2"/>
    <col min="15854" max="15854" width="11.140625" style="2" customWidth="1"/>
    <col min="15855" max="15855" width="13.85546875" style="2" customWidth="1"/>
    <col min="15856" max="15856" width="48.42578125" style="2" customWidth="1"/>
    <col min="15857" max="15857" width="11.140625" style="2" customWidth="1"/>
    <col min="15858" max="15858" width="13.7109375" style="2" customWidth="1"/>
    <col min="15859" max="15859" width="11.42578125" style="2" customWidth="1"/>
    <col min="15860" max="15860" width="18.5703125" style="2" customWidth="1"/>
    <col min="15861" max="15861" width="7.7109375" style="2" customWidth="1"/>
    <col min="15862" max="15862" width="11.85546875" style="2" customWidth="1"/>
    <col min="15863" max="15863" width="10.42578125" style="2" customWidth="1"/>
    <col min="15864" max="15864" width="9.140625" style="2"/>
    <col min="15865" max="15865" width="2.140625" style="2" customWidth="1"/>
    <col min="15866" max="15867" width="9.140625" style="2"/>
    <col min="15868" max="15868" width="7.42578125" style="2" customWidth="1"/>
    <col min="15869" max="15869" width="10.28515625" style="2" customWidth="1"/>
    <col min="15870" max="16109" width="9.140625" style="2"/>
    <col min="16110" max="16110" width="11.140625" style="2" customWidth="1"/>
    <col min="16111" max="16111" width="13.85546875" style="2" customWidth="1"/>
    <col min="16112" max="16112" width="48.42578125" style="2" customWidth="1"/>
    <col min="16113" max="16113" width="11.140625" style="2" customWidth="1"/>
    <col min="16114" max="16114" width="13.7109375" style="2" customWidth="1"/>
    <col min="16115" max="16115" width="11.42578125" style="2" customWidth="1"/>
    <col min="16116" max="16116" width="18.5703125" style="2" customWidth="1"/>
    <col min="16117" max="16117" width="7.7109375" style="2" customWidth="1"/>
    <col min="16118" max="16118" width="11.85546875" style="2" customWidth="1"/>
    <col min="16119" max="16119" width="10.42578125" style="2" customWidth="1"/>
    <col min="16120" max="16120" width="9.140625" style="2"/>
    <col min="16121" max="16121" width="2.140625" style="2" customWidth="1"/>
    <col min="16122" max="16123" width="9.140625" style="2"/>
    <col min="16124" max="16124" width="7.42578125" style="2" customWidth="1"/>
    <col min="16125" max="16125" width="10.28515625" style="2" customWidth="1"/>
    <col min="16126" max="16384" width="9.140625" style="2"/>
  </cols>
  <sheetData>
    <row r="1" spans="1:17" ht="5.25" customHeight="1">
      <c r="A1" s="6"/>
      <c r="B1" s="25"/>
      <c r="C1" s="7"/>
      <c r="D1" s="1"/>
      <c r="E1" s="7"/>
      <c r="F1" s="8"/>
      <c r="G1" s="24"/>
    </row>
    <row r="2" spans="1:17" ht="18">
      <c r="A2" s="6"/>
      <c r="B2" s="632" t="s">
        <v>6</v>
      </c>
      <c r="C2" s="632"/>
      <c r="D2" s="632"/>
      <c r="E2" s="632"/>
      <c r="F2" s="632"/>
      <c r="G2" s="632"/>
    </row>
    <row r="3" spans="1:17" ht="4.5" customHeight="1">
      <c r="A3" s="9"/>
      <c r="B3" s="149"/>
      <c r="C3" s="149"/>
      <c r="D3" s="149"/>
      <c r="E3" s="119"/>
      <c r="F3" s="119"/>
      <c r="G3" s="119"/>
    </row>
    <row r="4" spans="1:17" customFormat="1" ht="15.75" customHeight="1">
      <c r="A4" s="2"/>
      <c r="B4" s="647" t="str">
        <f>'RESUMO ok'!A6</f>
        <v>Estimativa Nº: SSN 25/20  SEM DESONERAÇÃO</v>
      </c>
      <c r="C4" s="647"/>
      <c r="D4" s="647"/>
      <c r="E4" s="647"/>
      <c r="F4" s="647"/>
      <c r="G4" s="647"/>
      <c r="J4" s="2"/>
      <c r="K4" s="2"/>
      <c r="L4" s="2"/>
      <c r="M4" s="2"/>
      <c r="N4" s="2"/>
      <c r="O4" s="2"/>
      <c r="P4" s="2"/>
    </row>
    <row r="5" spans="1:17" customFormat="1" ht="21" customHeight="1">
      <c r="A5" s="2"/>
      <c r="B5" s="623" t="str">
        <f>'RESUMO ok'!A7</f>
        <v>Interessado: PROCESSO Nº 00112-00014823/2018-10</v>
      </c>
      <c r="C5" s="623"/>
      <c r="D5" s="623"/>
      <c r="E5" s="623"/>
      <c r="F5" s="623"/>
      <c r="G5" s="623"/>
      <c r="J5" s="2"/>
      <c r="K5" s="2"/>
      <c r="L5" s="2"/>
      <c r="M5" s="646"/>
      <c r="N5" s="646"/>
      <c r="O5" s="646"/>
      <c r="P5" s="646"/>
    </row>
    <row r="6" spans="1:17" customFormat="1" ht="21.75" customHeight="1">
      <c r="A6" s="2"/>
      <c r="B6" s="626" t="str">
        <f>'RESUMO ok'!A8</f>
        <v xml:space="preserve">Objeto: EXECUÇÃO DA COTENÇÃO DA PONTE JK. </v>
      </c>
      <c r="C6" s="626"/>
      <c r="D6" s="626"/>
      <c r="E6" s="626"/>
      <c r="F6" s="626"/>
      <c r="G6" s="626"/>
      <c r="J6" s="169"/>
      <c r="K6" s="170"/>
      <c r="L6" s="169"/>
      <c r="M6" s="644"/>
      <c r="N6" s="644"/>
      <c r="O6" s="644"/>
      <c r="P6" s="171"/>
      <c r="Q6" s="165"/>
    </row>
    <row r="7" spans="1:17" customFormat="1" ht="18" customHeight="1">
      <c r="A7" s="2"/>
      <c r="B7" s="626" t="str">
        <f>'RESUMO ok'!A9</f>
        <v>Local: PONTE JK, BRASÍLIA-DF</v>
      </c>
      <c r="C7" s="626"/>
      <c r="D7" s="626"/>
      <c r="E7" s="626"/>
      <c r="F7" s="626"/>
      <c r="G7" s="626"/>
      <c r="J7" s="169"/>
      <c r="K7" s="170"/>
      <c r="L7" s="169"/>
      <c r="M7" s="645"/>
      <c r="N7" s="645"/>
      <c r="O7" s="645"/>
      <c r="P7" s="171"/>
      <c r="Q7" s="165"/>
    </row>
    <row r="8" spans="1:17" customFormat="1" ht="15.75" customHeight="1">
      <c r="A8" s="2"/>
      <c r="B8" s="627" t="str">
        <f>'RESUMO ok'!A10</f>
        <v>Orçado por: Flávio Bittar</v>
      </c>
      <c r="C8" s="627"/>
      <c r="D8" s="627"/>
      <c r="E8" s="627"/>
      <c r="F8" s="627"/>
      <c r="G8" s="627"/>
      <c r="J8" s="169"/>
      <c r="K8" s="170"/>
      <c r="L8" s="169"/>
      <c r="M8" s="172"/>
      <c r="N8" s="172"/>
      <c r="O8" s="172"/>
      <c r="P8" s="171"/>
      <c r="Q8" s="165"/>
    </row>
    <row r="9" spans="1:17" customFormat="1" ht="15.75" customHeight="1">
      <c r="A9" s="2"/>
      <c r="B9" s="639" t="str">
        <f>'RESUMO ok'!A11</f>
        <v>Data da Estimativa de Preços:  15/04/2020</v>
      </c>
      <c r="C9" s="639"/>
      <c r="D9" s="639"/>
      <c r="E9" s="639"/>
      <c r="F9" s="639"/>
      <c r="G9" s="639"/>
      <c r="H9" s="43"/>
      <c r="I9" s="43"/>
      <c r="J9" s="169"/>
      <c r="K9" s="170"/>
      <c r="L9" s="148"/>
      <c r="M9" s="172"/>
      <c r="N9" s="172"/>
      <c r="O9" s="172"/>
      <c r="P9" s="171"/>
      <c r="Q9" s="165"/>
    </row>
    <row r="10" spans="1:17" customFormat="1" ht="15.75">
      <c r="A10" s="2"/>
      <c r="B10" s="640" t="s">
        <v>424</v>
      </c>
      <c r="C10" s="640"/>
      <c r="D10" s="640"/>
      <c r="E10" s="640"/>
      <c r="F10" s="640"/>
      <c r="G10" s="640"/>
      <c r="H10" s="43"/>
      <c r="I10" s="12"/>
      <c r="J10" s="169"/>
      <c r="K10" s="170"/>
      <c r="L10" s="169"/>
      <c r="M10" s="172"/>
      <c r="N10" s="172"/>
      <c r="O10" s="172"/>
      <c r="P10" s="170"/>
      <c r="Q10" s="165"/>
    </row>
    <row r="11" spans="1:17" customFormat="1" ht="3" customHeight="1" thickBot="1">
      <c r="A11" s="123"/>
      <c r="B11" s="127"/>
      <c r="C11" s="127"/>
      <c r="D11" s="127"/>
      <c r="E11" s="121"/>
      <c r="F11" s="122"/>
      <c r="G11" s="122"/>
      <c r="H11" s="43"/>
      <c r="I11" s="43"/>
      <c r="J11" s="169"/>
      <c r="K11" s="170"/>
      <c r="L11" s="169"/>
      <c r="M11" s="172"/>
      <c r="N11" s="172"/>
      <c r="O11" s="172"/>
      <c r="P11" s="170"/>
      <c r="Q11" s="165"/>
    </row>
    <row r="12" spans="1:17" customFormat="1" ht="18.75" customHeight="1" thickBot="1">
      <c r="A12" s="143"/>
      <c r="B12" s="299"/>
      <c r="C12" s="636" t="s">
        <v>156</v>
      </c>
      <c r="D12" s="637"/>
      <c r="E12" s="637"/>
      <c r="F12" s="637"/>
      <c r="G12" s="638"/>
      <c r="H12" s="43"/>
      <c r="I12" s="43"/>
      <c r="J12" s="169"/>
      <c r="K12" s="170"/>
      <c r="L12" s="169"/>
      <c r="M12" s="165"/>
      <c r="N12" s="173"/>
      <c r="O12" s="173"/>
      <c r="P12" s="173"/>
      <c r="Q12" s="165"/>
    </row>
    <row r="13" spans="1:17" customFormat="1" ht="20.25" customHeight="1" thickBot="1">
      <c r="A13" s="143"/>
      <c r="B13" s="299" t="s">
        <v>108</v>
      </c>
      <c r="C13" s="636" t="s">
        <v>157</v>
      </c>
      <c r="D13" s="637"/>
      <c r="E13" s="637"/>
      <c r="F13" s="637"/>
      <c r="G13" s="638"/>
      <c r="H13" s="43"/>
      <c r="I13" s="43"/>
      <c r="J13" s="169"/>
      <c r="K13" s="170"/>
      <c r="L13" s="169"/>
      <c r="M13" s="165"/>
      <c r="N13" s="173"/>
      <c r="O13" s="173"/>
      <c r="P13" s="173"/>
      <c r="Q13" s="165"/>
    </row>
    <row r="14" spans="1:17" s="145" customFormat="1" ht="24.75" customHeight="1" thickBot="1">
      <c r="A14" s="180" t="s">
        <v>8</v>
      </c>
      <c r="B14" s="175" t="s">
        <v>9</v>
      </c>
      <c r="C14" s="243" t="s">
        <v>0</v>
      </c>
      <c r="D14" s="176" t="s">
        <v>10</v>
      </c>
      <c r="E14" s="227" t="s">
        <v>11</v>
      </c>
      <c r="F14" s="244" t="s">
        <v>12</v>
      </c>
      <c r="G14" s="245" t="s">
        <v>13</v>
      </c>
      <c r="I14" s="278"/>
      <c r="J14" s="169"/>
      <c r="K14" s="165"/>
      <c r="L14" s="165"/>
      <c r="M14" s="165"/>
      <c r="N14" s="173"/>
      <c r="O14" s="173"/>
      <c r="P14" s="173"/>
      <c r="Q14" s="173"/>
    </row>
    <row r="15" spans="1:17" s="145" customFormat="1" ht="35.25" customHeight="1" thickBot="1">
      <c r="A15" s="179"/>
      <c r="B15" s="357">
        <v>6077</v>
      </c>
      <c r="C15" s="250" t="s">
        <v>79</v>
      </c>
      <c r="D15" s="384" t="s">
        <v>16</v>
      </c>
      <c r="E15" s="469">
        <f>117.63+76.98</f>
        <v>194.61</v>
      </c>
      <c r="F15" s="430">
        <f>VLOOKUP(B15,'Planilha de Referência'!$A$3:$D$351,4,FALSE)</f>
        <v>16.29</v>
      </c>
      <c r="G15" s="389">
        <f t="shared" ref="G15:G20" si="0">E15*F15</f>
        <v>3170.1968999999999</v>
      </c>
      <c r="I15" s="278" t="s">
        <v>159</v>
      </c>
      <c r="J15" s="169"/>
      <c r="K15" s="165"/>
      <c r="L15" s="165"/>
      <c r="M15" s="165"/>
      <c r="N15" s="173"/>
      <c r="O15" s="173"/>
      <c r="P15" s="173"/>
      <c r="Q15" s="173"/>
    </row>
    <row r="16" spans="1:17" s="145" customFormat="1" ht="74.25" customHeight="1" thickBot="1">
      <c r="A16" s="179"/>
      <c r="B16" s="277" t="s">
        <v>115</v>
      </c>
      <c r="C16" s="242" t="s">
        <v>116</v>
      </c>
      <c r="D16" s="241" t="s">
        <v>2</v>
      </c>
      <c r="E16" s="470">
        <f>117.63+76.98</f>
        <v>194.61</v>
      </c>
      <c r="F16" s="463">
        <f>VLOOKUP(B16,'Planilha de Referência'!$A$3:$D$351,4,FALSE)</f>
        <v>1.44</v>
      </c>
      <c r="G16" s="391">
        <f t="shared" si="0"/>
        <v>280.23840000000001</v>
      </c>
      <c r="I16" s="278" t="s">
        <v>159</v>
      </c>
      <c r="J16" s="169"/>
      <c r="K16" s="165"/>
      <c r="L16" s="165"/>
      <c r="M16" s="165"/>
      <c r="N16" s="173"/>
      <c r="O16" s="173"/>
      <c r="P16" s="173"/>
      <c r="Q16" s="173"/>
    </row>
    <row r="17" spans="1:17" s="145" customFormat="1" ht="48.75" customHeight="1" thickBot="1">
      <c r="A17" s="179"/>
      <c r="B17" s="257">
        <v>95878</v>
      </c>
      <c r="C17" s="406" t="s">
        <v>85</v>
      </c>
      <c r="D17" s="239" t="s">
        <v>7</v>
      </c>
      <c r="E17" s="470">
        <f>117.63+76.98*D100</f>
        <v>1541.7600000000002</v>
      </c>
      <c r="F17" s="463">
        <f>VLOOKUP(B17,'Planilha de Referência'!$A$3:$D$351,4,FALSE)</f>
        <v>0.67</v>
      </c>
      <c r="G17" s="391">
        <f t="shared" si="0"/>
        <v>1032.9792000000002</v>
      </c>
      <c r="I17" s="278" t="s">
        <v>160</v>
      </c>
      <c r="J17" s="169"/>
      <c r="K17" s="165"/>
      <c r="L17" s="165"/>
      <c r="M17" s="165"/>
      <c r="N17" s="173"/>
      <c r="O17" s="173"/>
      <c r="P17" s="173"/>
      <c r="Q17" s="173"/>
    </row>
    <row r="18" spans="1:17" s="145" customFormat="1" ht="36" customHeight="1" thickBot="1">
      <c r="A18" s="179"/>
      <c r="B18" s="255">
        <v>41721</v>
      </c>
      <c r="C18" s="246" t="s">
        <v>161</v>
      </c>
      <c r="D18" s="241" t="s">
        <v>2</v>
      </c>
      <c r="E18" s="470">
        <v>117.63</v>
      </c>
      <c r="F18" s="463">
        <f>VLOOKUP(B18,'Planilha de Referência'!$A$3:$D$351,4,FALSE)</f>
        <v>3.2429999999999999</v>
      </c>
      <c r="G18" s="391">
        <f t="shared" si="0"/>
        <v>381.47408999999999</v>
      </c>
      <c r="I18" s="278" t="s">
        <v>163</v>
      </c>
      <c r="J18" s="169"/>
      <c r="K18" s="165"/>
      <c r="L18" s="165"/>
      <c r="M18" s="165"/>
      <c r="N18" s="173"/>
      <c r="O18" s="173"/>
      <c r="P18" s="173"/>
      <c r="Q18" s="173"/>
    </row>
    <row r="19" spans="1:17" s="145" customFormat="1" ht="42" customHeight="1" thickBot="1">
      <c r="A19" s="179"/>
      <c r="B19" s="255">
        <v>41722</v>
      </c>
      <c r="C19" s="246" t="s">
        <v>162</v>
      </c>
      <c r="D19" s="241" t="s">
        <v>2</v>
      </c>
      <c r="E19" s="470">
        <v>76.98</v>
      </c>
      <c r="F19" s="463">
        <f>VLOOKUP(B19,'Planilha de Referência'!$A$3:$D$351,4,FALSE)</f>
        <v>4.6069000000000004</v>
      </c>
      <c r="G19" s="391">
        <f t="shared" si="0"/>
        <v>354.63916200000006</v>
      </c>
      <c r="I19" s="278" t="s">
        <v>164</v>
      </c>
      <c r="J19" s="169"/>
      <c r="K19" s="165"/>
      <c r="L19" s="165"/>
      <c r="M19" s="165"/>
      <c r="N19" s="173"/>
      <c r="O19" s="173"/>
      <c r="P19" s="173"/>
      <c r="Q19" s="173"/>
    </row>
    <row r="20" spans="1:17" s="145" customFormat="1" ht="47.25" customHeight="1" thickBot="1">
      <c r="A20" s="179"/>
      <c r="B20" s="464">
        <v>100574</v>
      </c>
      <c r="C20" s="465" t="s">
        <v>421</v>
      </c>
      <c r="D20" s="396" t="s">
        <v>2</v>
      </c>
      <c r="E20" s="471">
        <f>117.63+76.98</f>
        <v>194.61</v>
      </c>
      <c r="F20" s="466">
        <f>VLOOKUP(B20,'Planilha de Referência'!$A$3:$D$351,4,FALSE)</f>
        <v>0.85</v>
      </c>
      <c r="G20" s="393">
        <f t="shared" si="0"/>
        <v>165.41849999999999</v>
      </c>
      <c r="I20" s="278" t="s">
        <v>165</v>
      </c>
      <c r="J20" s="169"/>
      <c r="K20" s="165"/>
      <c r="L20" s="165"/>
      <c r="M20" s="165"/>
      <c r="N20" s="173"/>
      <c r="O20" s="173"/>
      <c r="P20" s="173"/>
      <c r="Q20" s="173"/>
    </row>
    <row r="21" spans="1:17" s="145" customFormat="1" ht="15.75" thickBot="1">
      <c r="A21" s="179"/>
      <c r="B21" s="641" t="s">
        <v>62</v>
      </c>
      <c r="C21" s="642"/>
      <c r="D21" s="642"/>
      <c r="E21" s="642"/>
      <c r="F21" s="643"/>
      <c r="G21" s="295">
        <f>SUM(G15:G20)</f>
        <v>5384.9462520000006</v>
      </c>
      <c r="I21" s="278"/>
      <c r="J21" s="169"/>
      <c r="K21" s="165"/>
      <c r="L21" s="165"/>
      <c r="M21" s="165"/>
      <c r="N21" s="173"/>
      <c r="O21" s="173"/>
      <c r="P21" s="173"/>
      <c r="Q21" s="173"/>
    </row>
    <row r="22" spans="1:17" s="145" customFormat="1" ht="6" customHeight="1" thickBot="1">
      <c r="A22" s="179"/>
      <c r="B22" s="633"/>
      <c r="C22" s="634"/>
      <c r="D22" s="634"/>
      <c r="E22" s="634"/>
      <c r="F22" s="634"/>
      <c r="G22" s="635"/>
      <c r="I22" s="278"/>
      <c r="J22" s="169"/>
      <c r="K22" s="165"/>
      <c r="L22" s="165"/>
      <c r="M22" s="165"/>
      <c r="N22" s="173"/>
      <c r="O22" s="173"/>
      <c r="P22" s="173"/>
      <c r="Q22" s="173"/>
    </row>
    <row r="23" spans="1:17" s="145" customFormat="1" ht="24.75" customHeight="1" thickBot="1">
      <c r="A23" s="179"/>
      <c r="B23" s="294" t="s">
        <v>121</v>
      </c>
      <c r="C23" s="636" t="s">
        <v>120</v>
      </c>
      <c r="D23" s="637"/>
      <c r="E23" s="637"/>
      <c r="F23" s="637"/>
      <c r="G23" s="638"/>
      <c r="I23" s="278"/>
      <c r="J23" s="169"/>
      <c r="K23" s="165"/>
      <c r="L23" s="165"/>
      <c r="M23" s="165"/>
      <c r="N23" s="173"/>
      <c r="O23" s="173"/>
      <c r="P23" s="173"/>
      <c r="Q23" s="173"/>
    </row>
    <row r="24" spans="1:17" s="145" customFormat="1" ht="24.75" customHeight="1" thickBot="1">
      <c r="A24" s="179"/>
      <c r="B24" s="175" t="s">
        <v>9</v>
      </c>
      <c r="C24" s="243" t="s">
        <v>0</v>
      </c>
      <c r="D24" s="176" t="s">
        <v>10</v>
      </c>
      <c r="E24" s="227" t="s">
        <v>11</v>
      </c>
      <c r="F24" s="244" t="s">
        <v>12</v>
      </c>
      <c r="G24" s="245" t="s">
        <v>13</v>
      </c>
      <c r="I24" s="278"/>
      <c r="J24" s="169"/>
      <c r="K24" s="165"/>
      <c r="L24" s="165"/>
      <c r="M24" s="165"/>
      <c r="N24" s="173"/>
      <c r="O24" s="173"/>
      <c r="P24" s="173"/>
      <c r="Q24" s="173"/>
    </row>
    <row r="25" spans="1:17" s="145" customFormat="1" ht="33" customHeight="1" thickBot="1">
      <c r="A25" s="179"/>
      <c r="B25" s="467">
        <v>98524</v>
      </c>
      <c r="C25" s="468" t="s">
        <v>94</v>
      </c>
      <c r="D25" s="259" t="s">
        <v>1</v>
      </c>
      <c r="E25" s="469">
        <v>315</v>
      </c>
      <c r="F25" s="430">
        <f>VLOOKUP(B25,'Planilha de Referência'!$A$3:$D$351,4,FALSE)</f>
        <v>2.75</v>
      </c>
      <c r="G25" s="389">
        <f t="shared" ref="G25:G30" si="1">E25*F25</f>
        <v>866.25</v>
      </c>
      <c r="I25" s="278" t="s">
        <v>178</v>
      </c>
      <c r="J25" s="169"/>
      <c r="K25" s="165"/>
      <c r="L25" s="165"/>
      <c r="M25" s="165"/>
      <c r="N25" s="173"/>
      <c r="O25" s="173"/>
      <c r="P25" s="173"/>
      <c r="Q25" s="173"/>
    </row>
    <row r="26" spans="1:17" s="145" customFormat="1" ht="45.75" thickBot="1">
      <c r="A26" s="179"/>
      <c r="B26" s="255">
        <v>72844</v>
      </c>
      <c r="C26" s="246" t="s">
        <v>15</v>
      </c>
      <c r="D26" s="241" t="s">
        <v>3</v>
      </c>
      <c r="E26" s="470">
        <f>E25*0.1*1.5</f>
        <v>47.25</v>
      </c>
      <c r="F26" s="463">
        <f>VLOOKUP(B26,'Planilha de Referência'!$A$3:$D$351,4,FALSE)</f>
        <v>0.56999999999999995</v>
      </c>
      <c r="G26" s="391">
        <f t="shared" si="1"/>
        <v>26.932499999999997</v>
      </c>
      <c r="I26" s="278" t="s">
        <v>179</v>
      </c>
      <c r="J26" s="169"/>
      <c r="K26" s="165"/>
      <c r="L26" s="165"/>
      <c r="M26" s="165"/>
      <c r="N26" s="173"/>
      <c r="O26" s="173"/>
      <c r="P26" s="173"/>
      <c r="Q26" s="173"/>
    </row>
    <row r="27" spans="1:17" s="145" customFormat="1" ht="45.75" thickBot="1">
      <c r="A27" s="179"/>
      <c r="B27" s="255">
        <v>95878</v>
      </c>
      <c r="C27" s="246" t="s">
        <v>113</v>
      </c>
      <c r="D27" s="241" t="s">
        <v>7</v>
      </c>
      <c r="E27" s="470">
        <f>E25*0.1*1.5*D99</f>
        <v>1403.325</v>
      </c>
      <c r="F27" s="463">
        <f>VLOOKUP(B27,'Planilha de Referência'!$A$3:$D$351,4,FALSE)</f>
        <v>0.67</v>
      </c>
      <c r="G27" s="391">
        <f t="shared" si="1"/>
        <v>940.22775000000013</v>
      </c>
      <c r="I27" s="278" t="s">
        <v>180</v>
      </c>
      <c r="J27" s="169"/>
      <c r="K27" s="165"/>
      <c r="L27" s="165"/>
      <c r="M27" s="165"/>
      <c r="N27" s="173"/>
      <c r="O27" s="173"/>
      <c r="P27" s="173"/>
      <c r="Q27" s="173"/>
    </row>
    <row r="28" spans="1:17" s="145" customFormat="1" ht="45.75" thickBot="1">
      <c r="A28" s="179"/>
      <c r="B28" s="257">
        <v>83336</v>
      </c>
      <c r="C28" s="242" t="s">
        <v>112</v>
      </c>
      <c r="D28" s="241" t="s">
        <v>2</v>
      </c>
      <c r="E28" s="470">
        <v>89.71</v>
      </c>
      <c r="F28" s="463">
        <f>VLOOKUP(B28,'Planilha de Referência'!$A$3:$D$351,4,FALSE)</f>
        <v>3.95</v>
      </c>
      <c r="G28" s="391">
        <f t="shared" si="1"/>
        <v>354.35449999999997</v>
      </c>
      <c r="I28" s="278" t="s">
        <v>171</v>
      </c>
      <c r="J28" s="169"/>
      <c r="K28" s="165"/>
      <c r="L28" s="165"/>
      <c r="M28" s="165"/>
      <c r="N28" s="173"/>
      <c r="O28" s="173"/>
      <c r="P28" s="173"/>
      <c r="Q28" s="173"/>
    </row>
    <row r="29" spans="1:17" s="145" customFormat="1" ht="45.75" thickBot="1">
      <c r="A29" s="179"/>
      <c r="B29" s="255">
        <v>72844</v>
      </c>
      <c r="C29" s="246" t="s">
        <v>15</v>
      </c>
      <c r="D29" s="241" t="s">
        <v>3</v>
      </c>
      <c r="E29" s="470">
        <f>E28*1.5</f>
        <v>134.565</v>
      </c>
      <c r="F29" s="463">
        <f>VLOOKUP(B29,'Planilha de Referência'!$A$3:$D$351,4,FALSE)</f>
        <v>0.56999999999999995</v>
      </c>
      <c r="G29" s="391">
        <f t="shared" si="1"/>
        <v>76.702049999999986</v>
      </c>
      <c r="I29" s="278" t="s">
        <v>172</v>
      </c>
      <c r="J29" s="169"/>
      <c r="K29" s="165"/>
      <c r="L29" s="165"/>
      <c r="M29" s="165"/>
      <c r="N29" s="173"/>
      <c r="O29" s="173"/>
      <c r="P29" s="173"/>
      <c r="Q29" s="173"/>
    </row>
    <row r="30" spans="1:17" s="145" customFormat="1" ht="45.75" thickBot="1">
      <c r="A30" s="179"/>
      <c r="B30" s="255">
        <v>95878</v>
      </c>
      <c r="C30" s="246" t="s">
        <v>113</v>
      </c>
      <c r="D30" s="241" t="s">
        <v>7</v>
      </c>
      <c r="E30" s="470">
        <f>E28*1.5*D99</f>
        <v>3996.5805</v>
      </c>
      <c r="F30" s="463">
        <f>VLOOKUP(B30,'Planilha de Referência'!$A$3:$D$351,4,FALSE)</f>
        <v>0.67</v>
      </c>
      <c r="G30" s="391">
        <f t="shared" si="1"/>
        <v>2677.7089350000001</v>
      </c>
      <c r="I30" s="278" t="s">
        <v>173</v>
      </c>
      <c r="J30" s="169"/>
      <c r="K30" s="165"/>
      <c r="L30" s="165"/>
      <c r="M30" s="165"/>
      <c r="N30" s="173"/>
      <c r="O30" s="173"/>
      <c r="P30" s="173"/>
      <c r="Q30" s="173"/>
    </row>
    <row r="31" spans="1:17" s="145" customFormat="1" ht="45.75" thickBot="1">
      <c r="A31" s="179"/>
      <c r="B31" s="257">
        <v>4730</v>
      </c>
      <c r="C31" s="242" t="s">
        <v>117</v>
      </c>
      <c r="D31" s="253" t="s">
        <v>2</v>
      </c>
      <c r="E31" s="470">
        <v>89.71</v>
      </c>
      <c r="F31" s="463">
        <f>VLOOKUP(B31,'Planilha de Referência'!$A$3:$D$351,4,FALSE)</f>
        <v>88.66</v>
      </c>
      <c r="G31" s="391">
        <f t="shared" ref="G31:G35" si="2">E31*F31</f>
        <v>7953.6885999999995</v>
      </c>
      <c r="I31" s="278" t="s">
        <v>174</v>
      </c>
      <c r="J31" s="169"/>
      <c r="K31" s="165"/>
      <c r="L31" s="165"/>
      <c r="M31" s="165"/>
      <c r="N31" s="173"/>
      <c r="O31" s="173"/>
      <c r="P31" s="173"/>
      <c r="Q31" s="173"/>
    </row>
    <row r="32" spans="1:17" s="145" customFormat="1" ht="45.75" thickBot="1">
      <c r="A32" s="179"/>
      <c r="B32" s="255">
        <v>72844</v>
      </c>
      <c r="C32" s="246" t="s">
        <v>15</v>
      </c>
      <c r="D32" s="241" t="s">
        <v>3</v>
      </c>
      <c r="E32" s="470">
        <f>E31*1.5</f>
        <v>134.565</v>
      </c>
      <c r="F32" s="463">
        <f>VLOOKUP(B32,'Planilha de Referência'!$A$3:$D$351,4,FALSE)</f>
        <v>0.56999999999999995</v>
      </c>
      <c r="G32" s="391">
        <f t="shared" si="2"/>
        <v>76.702049999999986</v>
      </c>
      <c r="I32" s="278" t="s">
        <v>169</v>
      </c>
      <c r="J32" s="169"/>
      <c r="K32" s="165"/>
      <c r="L32" s="165"/>
      <c r="M32" s="165"/>
      <c r="N32" s="173"/>
      <c r="O32" s="173"/>
      <c r="P32" s="173"/>
      <c r="Q32" s="173"/>
    </row>
    <row r="33" spans="1:17" s="145" customFormat="1" ht="45.75" thickBot="1">
      <c r="A33" s="179"/>
      <c r="B33" s="255">
        <v>95878</v>
      </c>
      <c r="C33" s="246" t="s">
        <v>113</v>
      </c>
      <c r="D33" s="241" t="s">
        <v>7</v>
      </c>
      <c r="E33" s="470">
        <f>E31*1.5*D100</f>
        <v>2489.4524999999999</v>
      </c>
      <c r="F33" s="463">
        <f>VLOOKUP(B33,'Planilha de Referência'!$A$3:$D$351,4,FALSE)</f>
        <v>0.67</v>
      </c>
      <c r="G33" s="391">
        <f t="shared" si="2"/>
        <v>1667.9331750000001</v>
      </c>
      <c r="I33" s="278" t="s">
        <v>170</v>
      </c>
      <c r="J33" s="169"/>
      <c r="K33" s="165"/>
      <c r="L33" s="165"/>
      <c r="M33" s="165"/>
      <c r="N33" s="173"/>
      <c r="O33" s="173"/>
      <c r="P33" s="173"/>
      <c r="Q33" s="173"/>
    </row>
    <row r="34" spans="1:17" s="145" customFormat="1" ht="30.75" thickBot="1">
      <c r="A34" s="179"/>
      <c r="B34" s="254">
        <v>73698</v>
      </c>
      <c r="C34" s="246" t="s">
        <v>176</v>
      </c>
      <c r="D34" s="241" t="s">
        <v>2</v>
      </c>
      <c r="E34" s="470">
        <v>89.71</v>
      </c>
      <c r="F34" s="463">
        <f>VLOOKUP(B34,'Planilha de Referência'!$A$3:$D$351,4,FALSE)</f>
        <v>255.89</v>
      </c>
      <c r="G34" s="391">
        <f t="shared" si="2"/>
        <v>22955.891899999999</v>
      </c>
      <c r="I34" s="278" t="s">
        <v>175</v>
      </c>
      <c r="J34" s="169"/>
      <c r="K34" s="165"/>
      <c r="L34" s="165"/>
      <c r="M34" s="165"/>
      <c r="N34" s="173"/>
      <c r="O34" s="173"/>
      <c r="P34" s="173"/>
      <c r="Q34" s="173"/>
    </row>
    <row r="35" spans="1:17" s="145" customFormat="1" ht="18.75" thickBot="1">
      <c r="A35" s="179"/>
      <c r="B35" s="291">
        <v>98504</v>
      </c>
      <c r="C35" s="395" t="s">
        <v>95</v>
      </c>
      <c r="D35" s="260" t="s">
        <v>69</v>
      </c>
      <c r="E35" s="471">
        <v>315</v>
      </c>
      <c r="F35" s="466">
        <f>VLOOKUP(B35,'Planilha de Referência'!$A$3:$D$351,4,FALSE)</f>
        <v>8.35</v>
      </c>
      <c r="G35" s="393">
        <f t="shared" si="2"/>
        <v>2630.25</v>
      </c>
      <c r="I35" s="278" t="s">
        <v>158</v>
      </c>
      <c r="J35" s="169"/>
      <c r="K35" s="165"/>
      <c r="L35" s="165"/>
      <c r="M35" s="165"/>
      <c r="N35" s="173"/>
      <c r="O35" s="173"/>
      <c r="P35" s="173"/>
      <c r="Q35" s="173"/>
    </row>
    <row r="36" spans="1:17" s="145" customFormat="1" ht="15.75" thickBot="1">
      <c r="A36" s="179"/>
      <c r="B36" s="641" t="s">
        <v>62</v>
      </c>
      <c r="C36" s="642"/>
      <c r="D36" s="642"/>
      <c r="E36" s="642"/>
      <c r="F36" s="642"/>
      <c r="G36" s="472">
        <f>SUM(G25:G35)</f>
        <v>40226.641459999999</v>
      </c>
      <c r="I36" s="278"/>
      <c r="J36" s="169"/>
      <c r="K36" s="165"/>
      <c r="L36" s="165"/>
      <c r="M36" s="165"/>
      <c r="N36" s="173"/>
      <c r="O36" s="173"/>
      <c r="P36" s="173"/>
      <c r="Q36" s="173"/>
    </row>
    <row r="37" spans="1:17" s="145" customFormat="1" ht="4.5" customHeight="1" thickBot="1">
      <c r="A37" s="179"/>
      <c r="B37" s="633"/>
      <c r="C37" s="634"/>
      <c r="D37" s="634"/>
      <c r="E37" s="634"/>
      <c r="F37" s="634"/>
      <c r="G37" s="635"/>
      <c r="I37" s="278"/>
      <c r="J37" s="169"/>
      <c r="K37" s="165"/>
      <c r="L37" s="165"/>
      <c r="M37" s="165"/>
      <c r="N37" s="173"/>
      <c r="O37" s="173"/>
      <c r="P37" s="173"/>
      <c r="Q37" s="173"/>
    </row>
    <row r="38" spans="1:17" s="145" customFormat="1" ht="15.75" thickBot="1">
      <c r="A38" s="179"/>
      <c r="B38" s="294" t="s">
        <v>122</v>
      </c>
      <c r="C38" s="636" t="s">
        <v>152</v>
      </c>
      <c r="D38" s="637"/>
      <c r="E38" s="637"/>
      <c r="F38" s="637"/>
      <c r="G38" s="638"/>
      <c r="I38" s="278"/>
      <c r="J38" s="169"/>
      <c r="K38" s="165"/>
      <c r="L38" s="165"/>
      <c r="M38" s="165"/>
      <c r="N38" s="173"/>
      <c r="O38" s="173"/>
      <c r="P38" s="173"/>
      <c r="Q38" s="173"/>
    </row>
    <row r="39" spans="1:17" s="145" customFormat="1" ht="26.25" thickBot="1">
      <c r="A39" s="179"/>
      <c r="B39" s="175" t="s">
        <v>9</v>
      </c>
      <c r="C39" s="243" t="s">
        <v>0</v>
      </c>
      <c r="D39" s="176" t="s">
        <v>10</v>
      </c>
      <c r="E39" s="227" t="s">
        <v>11</v>
      </c>
      <c r="F39" s="244" t="s">
        <v>12</v>
      </c>
      <c r="G39" s="245" t="s">
        <v>13</v>
      </c>
      <c r="I39" s="278"/>
      <c r="J39" s="169"/>
      <c r="K39" s="165"/>
      <c r="L39" s="165"/>
      <c r="M39" s="165"/>
      <c r="N39" s="173"/>
      <c r="O39" s="173"/>
      <c r="P39" s="173"/>
      <c r="Q39" s="173"/>
    </row>
    <row r="40" spans="1:17" s="145" customFormat="1" ht="75.75" thickBot="1">
      <c r="A40" s="179"/>
      <c r="B40" s="249">
        <v>92743</v>
      </c>
      <c r="C40" s="473" t="s">
        <v>109</v>
      </c>
      <c r="D40" s="261" t="s">
        <v>2</v>
      </c>
      <c r="E40" s="469">
        <v>136.22</v>
      </c>
      <c r="F40" s="430">
        <f>VLOOKUP(B40,'Planilha de Referência'!$A$3:$D$351,4,FALSE)</f>
        <v>528.53</v>
      </c>
      <c r="G40" s="389">
        <f t="shared" ref="G40:G42" si="3">E40*F40</f>
        <v>71996.356599999999</v>
      </c>
      <c r="I40" s="278" t="s">
        <v>177</v>
      </c>
      <c r="J40" s="169"/>
      <c r="K40" s="165"/>
      <c r="L40" s="165"/>
      <c r="M40" s="165"/>
      <c r="N40" s="173"/>
      <c r="O40" s="173"/>
      <c r="P40" s="173"/>
      <c r="Q40" s="173"/>
    </row>
    <row r="41" spans="1:17" s="145" customFormat="1" ht="59.25" customHeight="1" thickBot="1">
      <c r="A41" s="179"/>
      <c r="B41" s="257">
        <v>1525</v>
      </c>
      <c r="C41" s="242" t="s">
        <v>110</v>
      </c>
      <c r="D41" s="241" t="s">
        <v>2</v>
      </c>
      <c r="E41" s="470">
        <f>63*2*0.15</f>
        <v>18.899999999999999</v>
      </c>
      <c r="F41" s="463">
        <f>VLOOKUP(B41,'Planilha de Referência'!$A$3:$D$351,4,FALSE)</f>
        <v>311.3</v>
      </c>
      <c r="G41" s="391">
        <f t="shared" si="3"/>
        <v>5883.57</v>
      </c>
      <c r="I41" s="278" t="s">
        <v>181</v>
      </c>
      <c r="J41" s="169"/>
      <c r="K41" s="165"/>
      <c r="L41" s="165"/>
      <c r="M41" s="165"/>
      <c r="N41" s="173"/>
      <c r="O41" s="173"/>
      <c r="P41" s="173"/>
      <c r="Q41" s="173"/>
    </row>
    <row r="42" spans="1:17" s="145" customFormat="1" ht="45.75" thickBot="1">
      <c r="A42" s="179"/>
      <c r="B42" s="291">
        <v>92874</v>
      </c>
      <c r="C42" s="395" t="s">
        <v>111</v>
      </c>
      <c r="D42" s="396" t="s">
        <v>2</v>
      </c>
      <c r="E42" s="471">
        <f>E41</f>
        <v>18.899999999999999</v>
      </c>
      <c r="F42" s="466">
        <f>VLOOKUP(B42,'Planilha de Referência'!$A$3:$D$351,4,FALSE)</f>
        <v>28.77</v>
      </c>
      <c r="G42" s="393">
        <f t="shared" si="3"/>
        <v>543.75299999999993</v>
      </c>
      <c r="I42" s="278" t="s">
        <v>182</v>
      </c>
      <c r="J42" s="169"/>
      <c r="K42" s="165"/>
      <c r="L42" s="165"/>
      <c r="M42" s="165"/>
      <c r="N42" s="173"/>
      <c r="O42" s="173"/>
      <c r="P42" s="173"/>
      <c r="Q42" s="173"/>
    </row>
    <row r="43" spans="1:17" s="145" customFormat="1" ht="15.75" thickBot="1">
      <c r="A43" s="179"/>
      <c r="B43" s="670" t="s">
        <v>62</v>
      </c>
      <c r="C43" s="671"/>
      <c r="D43" s="671"/>
      <c r="E43" s="671"/>
      <c r="F43" s="671"/>
      <c r="G43" s="472">
        <f>SUM(G40:G42)</f>
        <v>78423.679600000003</v>
      </c>
      <c r="I43" s="278"/>
      <c r="J43" s="169"/>
      <c r="K43" s="165"/>
      <c r="L43" s="165"/>
      <c r="M43" s="165"/>
      <c r="N43" s="173"/>
      <c r="O43" s="173"/>
      <c r="P43" s="173"/>
      <c r="Q43" s="173"/>
    </row>
    <row r="44" spans="1:17" s="145" customFormat="1" ht="3.75" customHeight="1" thickBot="1">
      <c r="A44" s="179"/>
      <c r="B44" s="358"/>
      <c r="C44" s="353"/>
      <c r="D44" s="353"/>
      <c r="E44" s="353"/>
      <c r="F44" s="353"/>
      <c r="G44" s="354"/>
      <c r="I44" s="278"/>
      <c r="J44" s="169"/>
      <c r="K44" s="165"/>
      <c r="L44" s="165"/>
      <c r="M44" s="165"/>
      <c r="N44" s="173"/>
      <c r="O44" s="173"/>
      <c r="P44" s="173"/>
      <c r="Q44" s="173"/>
    </row>
    <row r="45" spans="1:17" s="145" customFormat="1" ht="17.25" customHeight="1" thickBot="1">
      <c r="A45" s="179"/>
      <c r="B45" s="294" t="s">
        <v>123</v>
      </c>
      <c r="C45" s="667" t="s">
        <v>185</v>
      </c>
      <c r="D45" s="668"/>
      <c r="E45" s="668"/>
      <c r="F45" s="668"/>
      <c r="G45" s="669"/>
      <c r="I45" s="397"/>
      <c r="J45" s="169"/>
      <c r="K45" s="165"/>
      <c r="L45" s="165"/>
      <c r="M45" s="165"/>
      <c r="N45" s="173"/>
      <c r="O45" s="173"/>
      <c r="P45" s="173"/>
      <c r="Q45" s="173"/>
    </row>
    <row r="46" spans="1:17" s="145" customFormat="1" ht="24" customHeight="1" thickBot="1">
      <c r="A46" s="179"/>
      <c r="B46" s="175" t="s">
        <v>9</v>
      </c>
      <c r="C46" s="243" t="s">
        <v>0</v>
      </c>
      <c r="D46" s="176" t="s">
        <v>10</v>
      </c>
      <c r="E46" s="227" t="s">
        <v>11</v>
      </c>
      <c r="F46" s="244" t="s">
        <v>12</v>
      </c>
      <c r="G46" s="245" t="s">
        <v>13</v>
      </c>
      <c r="I46" s="278">
        <v>7</v>
      </c>
      <c r="J46" s="169"/>
      <c r="K46" s="165"/>
      <c r="L46" s="165"/>
      <c r="M46" s="165"/>
      <c r="N46" s="173"/>
      <c r="O46" s="173"/>
      <c r="P46" s="173"/>
      <c r="Q46" s="173"/>
    </row>
    <row r="47" spans="1:17" s="145" customFormat="1" ht="23.25" customHeight="1" thickBot="1">
      <c r="A47" s="179"/>
      <c r="B47" s="357" t="s">
        <v>147</v>
      </c>
      <c r="C47" s="250" t="s">
        <v>148</v>
      </c>
      <c r="D47" s="384" t="s">
        <v>2</v>
      </c>
      <c r="E47" s="388">
        <f>I46*0.043</f>
        <v>0.30099999999999999</v>
      </c>
      <c r="F47" s="430">
        <f>VLOOKUP(B47,'Planilha de Referência'!$A$3:$D$351,4,FALSE)</f>
        <v>237.52</v>
      </c>
      <c r="G47" s="389">
        <f>E47*F47</f>
        <v>71.493520000000004</v>
      </c>
      <c r="H47"/>
      <c r="I47" s="2" t="s">
        <v>188</v>
      </c>
      <c r="J47" s="169"/>
      <c r="K47" s="165"/>
      <c r="L47" s="165"/>
      <c r="M47" s="165"/>
      <c r="N47" s="173"/>
      <c r="O47" s="173"/>
      <c r="P47" s="173"/>
      <c r="Q47" s="173"/>
    </row>
    <row r="48" spans="1:17" s="145" customFormat="1" ht="45.75" thickBot="1">
      <c r="A48" s="179"/>
      <c r="B48" s="257">
        <v>72844</v>
      </c>
      <c r="C48" s="242" t="s">
        <v>15</v>
      </c>
      <c r="D48" s="241" t="s">
        <v>3</v>
      </c>
      <c r="E48" s="390">
        <f>I46*0.103</f>
        <v>0.72099999999999997</v>
      </c>
      <c r="F48" s="463">
        <f>VLOOKUP(B48,'Planilha de Referência'!$A$3:$D$351,4,FALSE)</f>
        <v>0.56999999999999995</v>
      </c>
      <c r="G48" s="391">
        <f t="shared" ref="G48:G49" si="4">E48*F48</f>
        <v>0.41096999999999995</v>
      </c>
      <c r="H48"/>
      <c r="I48" s="2" t="s">
        <v>189</v>
      </c>
      <c r="J48" s="169"/>
      <c r="K48" s="165"/>
      <c r="L48" s="165"/>
      <c r="M48" s="165"/>
      <c r="N48" s="173"/>
      <c r="O48" s="173"/>
      <c r="P48" s="173"/>
      <c r="Q48" s="173"/>
    </row>
    <row r="49" spans="1:17" s="145" customFormat="1" ht="28.5" customHeight="1" thickBot="1">
      <c r="A49" s="179"/>
      <c r="B49" s="255">
        <v>95878</v>
      </c>
      <c r="C49" s="246" t="s">
        <v>113</v>
      </c>
      <c r="D49" s="474" t="s">
        <v>7</v>
      </c>
      <c r="E49" s="390">
        <f>E48*D99</f>
        <v>21.413699999999999</v>
      </c>
      <c r="F49" s="463">
        <f>VLOOKUP(B49,'Planilha de Referência'!$A$3:$D$351,4,FALSE)</f>
        <v>0.67</v>
      </c>
      <c r="G49" s="391">
        <f t="shared" si="4"/>
        <v>14.347179000000001</v>
      </c>
      <c r="H49"/>
      <c r="I49" s="2" t="s">
        <v>184</v>
      </c>
      <c r="J49" s="169"/>
      <c r="K49" s="165"/>
      <c r="L49" s="165"/>
      <c r="M49" s="165"/>
      <c r="N49" s="173"/>
      <c r="O49" s="173"/>
      <c r="P49" s="173"/>
      <c r="Q49" s="173"/>
    </row>
    <row r="50" spans="1:17" s="145" customFormat="1" ht="90.75" thickBot="1">
      <c r="A50" s="179"/>
      <c r="B50" s="291">
        <v>94273</v>
      </c>
      <c r="C50" s="395" t="s">
        <v>84</v>
      </c>
      <c r="D50" s="396" t="s">
        <v>70</v>
      </c>
      <c r="E50" s="392">
        <f>I46</f>
        <v>7</v>
      </c>
      <c r="F50" s="466">
        <f>VLOOKUP(B50,'Planilha de Referência'!$A$3:$D$351,4,FALSE)</f>
        <v>35.08</v>
      </c>
      <c r="G50" s="393">
        <f>E50*F50</f>
        <v>245.56</v>
      </c>
      <c r="H50"/>
      <c r="I50" s="2" t="s">
        <v>190</v>
      </c>
      <c r="J50" s="169"/>
      <c r="K50" s="165"/>
      <c r="L50" s="165"/>
      <c r="M50" s="165"/>
      <c r="N50" s="173"/>
      <c r="O50" s="173"/>
      <c r="P50" s="173"/>
      <c r="Q50" s="173"/>
    </row>
    <row r="51" spans="1:17" s="145" customFormat="1" ht="17.25" customHeight="1" thickBot="1">
      <c r="A51" s="179"/>
      <c r="B51" s="670" t="s">
        <v>62</v>
      </c>
      <c r="C51" s="671"/>
      <c r="D51" s="671"/>
      <c r="E51" s="671"/>
      <c r="F51" s="671"/>
      <c r="G51" s="472">
        <f>SUM(G47:G50)</f>
        <v>331.81166899999999</v>
      </c>
      <c r="I51" s="278"/>
      <c r="J51" s="169"/>
      <c r="K51" s="165"/>
      <c r="L51" s="165"/>
      <c r="M51" s="165"/>
      <c r="N51" s="173"/>
      <c r="O51" s="173"/>
      <c r="P51" s="173"/>
      <c r="Q51" s="173"/>
    </row>
    <row r="52" spans="1:17" s="145" customFormat="1" ht="5.25" customHeight="1" thickBot="1">
      <c r="A52" s="179"/>
      <c r="B52" s="353"/>
      <c r="C52" s="386"/>
      <c r="D52" s="386"/>
      <c r="E52" s="386"/>
      <c r="F52" s="386"/>
      <c r="G52" s="387"/>
      <c r="I52" s="278"/>
      <c r="J52" s="169"/>
      <c r="K52" s="165"/>
      <c r="L52" s="165"/>
      <c r="M52" s="165"/>
      <c r="N52" s="173"/>
      <c r="O52" s="173"/>
      <c r="P52" s="173"/>
      <c r="Q52" s="173"/>
    </row>
    <row r="53" spans="1:17" s="145" customFormat="1" ht="17.25" customHeight="1" thickBot="1">
      <c r="A53" s="179"/>
      <c r="B53" s="294" t="s">
        <v>146</v>
      </c>
      <c r="C53" s="667" t="s">
        <v>186</v>
      </c>
      <c r="D53" s="668"/>
      <c r="E53" s="668"/>
      <c r="F53" s="668"/>
      <c r="G53" s="669"/>
      <c r="J53" s="169"/>
      <c r="K53" s="165"/>
      <c r="L53" s="165"/>
      <c r="M53" s="165"/>
      <c r="N53" s="173"/>
      <c r="O53" s="173"/>
      <c r="P53" s="173"/>
      <c r="Q53" s="173"/>
    </row>
    <row r="54" spans="1:17" s="145" customFormat="1" ht="26.25" thickBot="1">
      <c r="A54" s="179"/>
      <c r="B54" s="175" t="s">
        <v>9</v>
      </c>
      <c r="C54" s="243" t="s">
        <v>0</v>
      </c>
      <c r="D54" s="176" t="s">
        <v>10</v>
      </c>
      <c r="E54" s="227" t="s">
        <v>11</v>
      </c>
      <c r="F54" s="244" t="s">
        <v>12</v>
      </c>
      <c r="G54" s="245" t="s">
        <v>13</v>
      </c>
      <c r="I54" s="278">
        <v>120</v>
      </c>
      <c r="J54" s="169"/>
      <c r="K54" s="165"/>
      <c r="L54" s="165"/>
      <c r="M54" s="165"/>
      <c r="N54" s="173"/>
      <c r="O54" s="173"/>
      <c r="P54" s="173"/>
      <c r="Q54" s="173"/>
    </row>
    <row r="55" spans="1:17" s="145" customFormat="1" ht="23.25" customHeight="1" thickBot="1">
      <c r="A55" s="179"/>
      <c r="B55" s="357" t="s">
        <v>147</v>
      </c>
      <c r="C55" s="250" t="s">
        <v>148</v>
      </c>
      <c r="D55" s="384" t="s">
        <v>2</v>
      </c>
      <c r="E55" s="388">
        <f>I54*0.016</f>
        <v>1.92</v>
      </c>
      <c r="F55" s="430">
        <f>VLOOKUP(B55,'Planilha de Referência'!$A$3:$D$351,4,FALSE)</f>
        <v>237.52</v>
      </c>
      <c r="G55" s="389">
        <f>E55*F55</f>
        <v>456.03840000000002</v>
      </c>
      <c r="I55" s="2" t="s">
        <v>470</v>
      </c>
      <c r="J55" s="169"/>
      <c r="K55" s="165"/>
      <c r="L55" s="165"/>
      <c r="M55" s="165"/>
      <c r="N55" s="173"/>
      <c r="O55" s="173"/>
      <c r="P55" s="173"/>
      <c r="Q55" s="173"/>
    </row>
    <row r="56" spans="1:17" s="145" customFormat="1" ht="45.75" thickBot="1">
      <c r="A56" s="179"/>
      <c r="B56" s="257">
        <v>72844</v>
      </c>
      <c r="C56" s="242" t="s">
        <v>15</v>
      </c>
      <c r="D56" s="241" t="s">
        <v>3</v>
      </c>
      <c r="E56" s="390">
        <f>I54*0.039</f>
        <v>4.68</v>
      </c>
      <c r="F56" s="463">
        <f>VLOOKUP(B56,'Planilha de Referência'!$A$3:$D$351,4,FALSE)</f>
        <v>0.56999999999999995</v>
      </c>
      <c r="G56" s="391">
        <f t="shared" ref="G56" si="5">E56*F56</f>
        <v>2.6675999999999997</v>
      </c>
      <c r="I56" s="2" t="s">
        <v>472</v>
      </c>
      <c r="J56" s="169"/>
      <c r="K56" s="165"/>
      <c r="L56" s="165"/>
      <c r="M56" s="165"/>
      <c r="N56" s="173"/>
      <c r="O56" s="173"/>
      <c r="P56" s="173"/>
      <c r="Q56" s="173"/>
    </row>
    <row r="57" spans="1:17" s="145" customFormat="1" ht="45.75" thickBot="1">
      <c r="A57" s="179"/>
      <c r="B57" s="255">
        <v>95878</v>
      </c>
      <c r="C57" s="246" t="s">
        <v>113</v>
      </c>
      <c r="D57" s="241" t="s">
        <v>7</v>
      </c>
      <c r="E57" s="390">
        <f>E56*D99</f>
        <v>138.99599999999998</v>
      </c>
      <c r="F57" s="463">
        <f>VLOOKUP(B57,'Planilha de Referência'!$A$3:$D$351,4,FALSE)</f>
        <v>0.67</v>
      </c>
      <c r="G57" s="391">
        <f t="shared" ref="G57" si="6">E57*F57</f>
        <v>93.127319999999997</v>
      </c>
      <c r="I57" s="2" t="s">
        <v>184</v>
      </c>
      <c r="J57" s="169"/>
      <c r="K57" s="165"/>
      <c r="L57" s="165"/>
      <c r="M57" s="165"/>
      <c r="N57" s="173"/>
      <c r="O57" s="173"/>
      <c r="P57" s="173"/>
      <c r="Q57" s="173"/>
    </row>
    <row r="58" spans="1:17" s="145" customFormat="1" ht="90.75" thickBot="1">
      <c r="A58" s="179"/>
      <c r="B58" s="373" t="s">
        <v>286</v>
      </c>
      <c r="C58" s="158" t="s">
        <v>473</v>
      </c>
      <c r="D58" s="396" t="s">
        <v>70</v>
      </c>
      <c r="E58" s="392">
        <f>I54</f>
        <v>120</v>
      </c>
      <c r="F58" s="466">
        <f>VLOOKUP(B58,'Planilha de Referência'!$A$3:$D$351,4,FALSE)</f>
        <v>28.89</v>
      </c>
      <c r="G58" s="393">
        <f>E58*F58</f>
        <v>3466.8</v>
      </c>
      <c r="I58" s="2" t="s">
        <v>471</v>
      </c>
      <c r="J58" s="169"/>
      <c r="K58" s="165"/>
      <c r="L58" s="165"/>
      <c r="M58" s="165"/>
      <c r="N58" s="173"/>
      <c r="O58" s="173"/>
      <c r="P58" s="173"/>
      <c r="Q58" s="173"/>
    </row>
    <row r="59" spans="1:17" s="145" customFormat="1" ht="17.25" customHeight="1" thickBot="1">
      <c r="A59" s="179"/>
      <c r="B59" s="670" t="s">
        <v>62</v>
      </c>
      <c r="C59" s="671"/>
      <c r="D59" s="671"/>
      <c r="E59" s="671"/>
      <c r="F59" s="671"/>
      <c r="G59" s="523">
        <f>SUM(G55:G58)</f>
        <v>4018.6333199999999</v>
      </c>
      <c r="J59" s="169"/>
      <c r="K59" s="165"/>
      <c r="L59" s="165"/>
      <c r="M59" s="165"/>
      <c r="N59" s="173"/>
      <c r="O59" s="173"/>
      <c r="P59" s="173"/>
      <c r="Q59" s="173"/>
    </row>
    <row r="60" spans="1:17" s="145" customFormat="1" ht="5.25" customHeight="1" thickBot="1">
      <c r="A60" s="179"/>
      <c r="B60" s="353"/>
      <c r="C60" s="386"/>
      <c r="D60" s="386"/>
      <c r="E60" s="386"/>
      <c r="F60" s="386"/>
      <c r="G60" s="387"/>
      <c r="I60" s="278"/>
      <c r="J60" s="169"/>
      <c r="K60" s="165"/>
      <c r="L60" s="165"/>
      <c r="M60" s="165"/>
      <c r="N60" s="173"/>
      <c r="O60" s="173"/>
      <c r="P60" s="173"/>
      <c r="Q60" s="173"/>
    </row>
    <row r="61" spans="1:17" s="145" customFormat="1" ht="15.75" thickBot="1">
      <c r="A61" s="179"/>
      <c r="B61" s="294" t="s">
        <v>149</v>
      </c>
      <c r="C61" s="667" t="s">
        <v>187</v>
      </c>
      <c r="D61" s="668"/>
      <c r="E61" s="668"/>
      <c r="F61" s="668"/>
      <c r="G61" s="669"/>
      <c r="J61" s="169"/>
      <c r="K61" s="165"/>
      <c r="L61" s="165"/>
      <c r="M61" s="165"/>
      <c r="N61" s="173"/>
      <c r="O61" s="173"/>
      <c r="P61" s="173"/>
      <c r="Q61" s="173"/>
    </row>
    <row r="62" spans="1:17" s="145" customFormat="1" ht="26.25" thickBot="1">
      <c r="A62" s="179"/>
      <c r="B62" s="175" t="s">
        <v>9</v>
      </c>
      <c r="C62" s="243" t="s">
        <v>0</v>
      </c>
      <c r="D62" s="176" t="s">
        <v>10</v>
      </c>
      <c r="E62" s="227" t="s">
        <v>11</v>
      </c>
      <c r="F62" s="244" t="s">
        <v>12</v>
      </c>
      <c r="G62" s="245" t="s">
        <v>13</v>
      </c>
      <c r="I62" s="398">
        <v>60</v>
      </c>
      <c r="J62" s="169"/>
      <c r="K62" s="165"/>
      <c r="L62" s="165"/>
      <c r="M62" s="165"/>
      <c r="N62" s="173"/>
      <c r="O62" s="173"/>
      <c r="P62" s="173"/>
      <c r="Q62" s="173"/>
    </row>
    <row r="63" spans="1:17" s="145" customFormat="1" ht="21.75" customHeight="1" thickBot="1">
      <c r="A63" s="179"/>
      <c r="B63" s="357" t="s">
        <v>147</v>
      </c>
      <c r="C63" s="250" t="s">
        <v>148</v>
      </c>
      <c r="D63" s="384" t="s">
        <v>2</v>
      </c>
      <c r="E63" s="469">
        <f>I62*2*0.06</f>
        <v>7.1999999999999993</v>
      </c>
      <c r="F63" s="430">
        <f>VLOOKUP(B63,'Planilha de Referência'!$A$3:$D$351,4,FALSE)</f>
        <v>237.52</v>
      </c>
      <c r="G63" s="389">
        <f>E63*F63</f>
        <v>1710.144</v>
      </c>
      <c r="I63" s="12" t="s">
        <v>213</v>
      </c>
      <c r="J63" s="169"/>
      <c r="K63" s="165"/>
      <c r="L63" s="165"/>
      <c r="M63" s="165"/>
      <c r="N63" s="173"/>
      <c r="O63" s="173"/>
      <c r="P63" s="173"/>
      <c r="Q63" s="173"/>
    </row>
    <row r="64" spans="1:17" s="145" customFormat="1" ht="45.75" thickBot="1">
      <c r="A64" s="179"/>
      <c r="B64" s="257">
        <v>72844</v>
      </c>
      <c r="C64" s="242" t="s">
        <v>15</v>
      </c>
      <c r="D64" s="241" t="s">
        <v>3</v>
      </c>
      <c r="E64" s="470">
        <f>E63*1.5</f>
        <v>10.799999999999999</v>
      </c>
      <c r="F64" s="463">
        <f>VLOOKUP(B64,'Planilha de Referência'!$A$3:$D$351,4,FALSE)</f>
        <v>0.56999999999999995</v>
      </c>
      <c r="G64" s="391">
        <f t="shared" ref="G64:G67" si="7">E64*F64</f>
        <v>6.1559999999999988</v>
      </c>
      <c r="I64" s="2" t="s">
        <v>150</v>
      </c>
      <c r="J64" s="169"/>
      <c r="K64" s="165"/>
      <c r="L64" s="165"/>
      <c r="M64" s="165"/>
      <c r="N64" s="173"/>
      <c r="O64" s="173"/>
      <c r="P64" s="173"/>
      <c r="Q64" s="173"/>
    </row>
    <row r="65" spans="1:17" s="145" customFormat="1" ht="45.75" thickBot="1">
      <c r="A65" s="179"/>
      <c r="B65" s="255">
        <v>95878</v>
      </c>
      <c r="C65" s="246" t="s">
        <v>113</v>
      </c>
      <c r="D65" s="241" t="s">
        <v>7</v>
      </c>
      <c r="E65" s="470">
        <f>E63*1.5*D99</f>
        <v>320.75999999999993</v>
      </c>
      <c r="F65" s="463">
        <f>VLOOKUP(B65,'Planilha de Referência'!$A$3:$D$351,4,FALSE)</f>
        <v>0.67</v>
      </c>
      <c r="G65" s="391">
        <f t="shared" si="7"/>
        <v>214.90919999999997</v>
      </c>
      <c r="I65" s="2" t="s">
        <v>474</v>
      </c>
      <c r="J65" s="169"/>
      <c r="K65" s="165"/>
      <c r="L65" s="165"/>
      <c r="M65" s="165"/>
      <c r="N65" s="173"/>
      <c r="O65" s="173"/>
      <c r="P65" s="173"/>
      <c r="Q65" s="173"/>
    </row>
    <row r="66" spans="1:17" s="145" customFormat="1" ht="60.75" thickBot="1">
      <c r="A66" s="179"/>
      <c r="B66" s="239">
        <v>94991</v>
      </c>
      <c r="C66" s="356" t="s">
        <v>292</v>
      </c>
      <c r="D66" s="241" t="s">
        <v>2</v>
      </c>
      <c r="E66" s="470">
        <f>I62*2*0.08</f>
        <v>9.6</v>
      </c>
      <c r="F66" s="463">
        <f>VLOOKUP(B66,'Planilha de Referência'!$A$3:$D$351,4,FALSE)</f>
        <v>425.09</v>
      </c>
      <c r="G66" s="391">
        <f t="shared" si="7"/>
        <v>4080.8639999999996</v>
      </c>
      <c r="I66" s="12" t="s">
        <v>528</v>
      </c>
      <c r="J66" s="169"/>
      <c r="K66" s="165"/>
      <c r="L66" s="165"/>
      <c r="M66" s="165"/>
      <c r="N66" s="173"/>
      <c r="O66" s="173"/>
      <c r="P66" s="173"/>
      <c r="Q66" s="173"/>
    </row>
    <row r="67" spans="1:17" s="145" customFormat="1" ht="45" customHeight="1" thickBot="1">
      <c r="A67" s="179"/>
      <c r="B67" s="301">
        <v>72947</v>
      </c>
      <c r="C67" s="361" t="s">
        <v>151</v>
      </c>
      <c r="D67" s="362" t="s">
        <v>1</v>
      </c>
      <c r="E67" s="471">
        <v>14</v>
      </c>
      <c r="F67" s="466">
        <f>VLOOKUP(B67,'Planilha de Referência'!$A$3:$D$351,4,FALSE)</f>
        <v>15.16</v>
      </c>
      <c r="G67" s="393">
        <f t="shared" si="7"/>
        <v>212.24</v>
      </c>
      <c r="I67" s="2" t="s">
        <v>212</v>
      </c>
      <c r="J67" s="169"/>
      <c r="K67" s="165"/>
      <c r="L67" s="165"/>
      <c r="M67" s="165"/>
      <c r="N67" s="173"/>
      <c r="O67" s="173"/>
      <c r="P67" s="173"/>
      <c r="Q67" s="173"/>
    </row>
    <row r="68" spans="1:17" s="145" customFormat="1" ht="15.75" thickBot="1">
      <c r="A68" s="179"/>
      <c r="B68" s="641" t="s">
        <v>62</v>
      </c>
      <c r="C68" s="642"/>
      <c r="D68" s="642"/>
      <c r="E68" s="642"/>
      <c r="F68" s="642"/>
      <c r="G68" s="472">
        <f>SUM(G63:G67)</f>
        <v>6224.3131999999996</v>
      </c>
      <c r="I68" s="278"/>
      <c r="J68" s="169"/>
      <c r="K68" s="165"/>
      <c r="L68" s="165"/>
      <c r="M68" s="165"/>
      <c r="N68" s="173"/>
      <c r="O68" s="173"/>
      <c r="P68" s="173"/>
      <c r="Q68" s="173"/>
    </row>
    <row r="69" spans="1:17" s="145" customFormat="1" ht="3.75" customHeight="1" thickBot="1">
      <c r="A69" s="179"/>
      <c r="B69" s="358"/>
      <c r="C69" s="353"/>
      <c r="D69" s="353"/>
      <c r="E69" s="353"/>
      <c r="F69" s="353"/>
      <c r="G69" s="355"/>
      <c r="I69" s="278"/>
      <c r="J69" s="169"/>
      <c r="K69" s="165"/>
      <c r="L69" s="165"/>
      <c r="M69" s="165"/>
      <c r="N69" s="173"/>
      <c r="O69" s="173"/>
      <c r="P69" s="173"/>
      <c r="Q69" s="173"/>
    </row>
    <row r="70" spans="1:17" s="145" customFormat="1" ht="24" customHeight="1" thickBot="1">
      <c r="A70" s="179"/>
      <c r="B70" s="294" t="s">
        <v>405</v>
      </c>
      <c r="C70" s="667" t="s">
        <v>489</v>
      </c>
      <c r="D70" s="668"/>
      <c r="E70" s="668"/>
      <c r="F70" s="668"/>
      <c r="G70" s="669"/>
      <c r="I70" s="278"/>
      <c r="J70" s="169"/>
      <c r="K70" s="165"/>
      <c r="L70" s="165"/>
      <c r="M70" s="165"/>
      <c r="N70" s="173"/>
      <c r="O70" s="173"/>
      <c r="P70" s="173"/>
      <c r="Q70" s="173"/>
    </row>
    <row r="71" spans="1:17" s="145" customFormat="1" ht="27.75" customHeight="1" thickBot="1">
      <c r="A71" s="179"/>
      <c r="B71" s="175" t="s">
        <v>9</v>
      </c>
      <c r="C71" s="243" t="s">
        <v>0</v>
      </c>
      <c r="D71" s="176" t="s">
        <v>10</v>
      </c>
      <c r="E71" s="227" t="s">
        <v>11</v>
      </c>
      <c r="F71" s="244" t="s">
        <v>12</v>
      </c>
      <c r="G71" s="245" t="s">
        <v>13</v>
      </c>
      <c r="I71" s="278"/>
      <c r="J71" s="169"/>
      <c r="K71" s="165"/>
      <c r="L71" s="165"/>
      <c r="M71" s="165"/>
      <c r="N71" s="173"/>
      <c r="O71" s="173"/>
      <c r="P71" s="173"/>
      <c r="Q71" s="173"/>
    </row>
    <row r="72" spans="1:17" s="145" customFormat="1" ht="60.75" thickBot="1">
      <c r="A72" s="179"/>
      <c r="B72" s="357" t="s">
        <v>375</v>
      </c>
      <c r="C72" s="602" t="s">
        <v>376</v>
      </c>
      <c r="D72" s="603" t="s">
        <v>377</v>
      </c>
      <c r="E72" s="469">
        <v>1</v>
      </c>
      <c r="F72" s="430">
        <f>VLOOKUP(B72,'Planilha de Referência'!$A$3:$D$351,4,FALSE)</f>
        <v>85.96</v>
      </c>
      <c r="G72" s="389">
        <f>E72*F72</f>
        <v>85.96</v>
      </c>
      <c r="I72" s="6" t="s">
        <v>490</v>
      </c>
      <c r="J72" s="169"/>
      <c r="K72" s="165"/>
      <c r="L72" s="165"/>
      <c r="M72" s="165"/>
      <c r="N72" s="173"/>
      <c r="O72" s="173"/>
      <c r="P72" s="173"/>
      <c r="Q72" s="173"/>
    </row>
    <row r="73" spans="1:17" s="145" customFormat="1" ht="32.25" customHeight="1" thickBot="1">
      <c r="A73" s="179"/>
      <c r="B73" s="277" t="s">
        <v>386</v>
      </c>
      <c r="C73" s="240" t="s">
        <v>387</v>
      </c>
      <c r="D73" s="238" t="s">
        <v>377</v>
      </c>
      <c r="E73" s="390">
        <v>1</v>
      </c>
      <c r="F73" s="463">
        <f>VLOOKUP(B73,'Planilha de Referência'!$A$3:$D$351,4,FALSE)</f>
        <v>220.03</v>
      </c>
      <c r="G73" s="391">
        <f t="shared" ref="G73:G74" si="8">E73*F73</f>
        <v>220.03</v>
      </c>
      <c r="I73" s="2" t="s">
        <v>526</v>
      </c>
      <c r="J73" s="169"/>
      <c r="K73" s="165"/>
      <c r="L73" s="165"/>
      <c r="M73" s="165"/>
      <c r="N73" s="173"/>
      <c r="O73" s="173"/>
      <c r="P73" s="173"/>
      <c r="Q73" s="173"/>
    </row>
    <row r="74" spans="1:17" s="145" customFormat="1" ht="30.75" customHeight="1" thickBot="1">
      <c r="A74" s="179"/>
      <c r="B74" s="301" t="s">
        <v>388</v>
      </c>
      <c r="C74" s="604" t="s">
        <v>389</v>
      </c>
      <c r="D74" s="605" t="s">
        <v>377</v>
      </c>
      <c r="E74" s="392">
        <v>2</v>
      </c>
      <c r="F74" s="466">
        <f>VLOOKUP(B74,'Planilha de Referência'!$A$3:$D$351,4,FALSE)</f>
        <v>86.34</v>
      </c>
      <c r="G74" s="393">
        <f t="shared" si="8"/>
        <v>172.68</v>
      </c>
      <c r="I74" s="2" t="s">
        <v>527</v>
      </c>
      <c r="J74" s="169"/>
      <c r="K74" s="165"/>
      <c r="L74" s="165"/>
      <c r="M74" s="165"/>
      <c r="N74" s="173"/>
      <c r="O74" s="173"/>
      <c r="P74" s="173"/>
      <c r="Q74" s="173"/>
    </row>
    <row r="75" spans="1:17" s="145" customFormat="1" ht="15.75" customHeight="1" thickBot="1">
      <c r="A75" s="179"/>
      <c r="B75" s="670" t="s">
        <v>62</v>
      </c>
      <c r="C75" s="671"/>
      <c r="D75" s="671"/>
      <c r="E75" s="671"/>
      <c r="F75" s="671"/>
      <c r="G75" s="523">
        <f>SUM(G72:G74)</f>
        <v>478.67</v>
      </c>
      <c r="I75" s="278"/>
      <c r="J75" s="169"/>
      <c r="K75" s="165"/>
      <c r="L75" s="165"/>
      <c r="M75" s="165"/>
      <c r="N75" s="173"/>
      <c r="O75" s="173"/>
      <c r="P75" s="173"/>
      <c r="Q75" s="173"/>
    </row>
    <row r="76" spans="1:17" s="145" customFormat="1" ht="6" customHeight="1" thickBot="1">
      <c r="A76" s="179"/>
      <c r="B76" s="358"/>
      <c r="C76" s="353"/>
      <c r="D76" s="353"/>
      <c r="E76" s="353"/>
      <c r="F76" s="353"/>
      <c r="G76" s="355"/>
      <c r="I76" s="278"/>
      <c r="J76" s="169"/>
      <c r="K76" s="165"/>
      <c r="L76" s="165"/>
      <c r="M76" s="165"/>
      <c r="N76" s="173"/>
      <c r="O76" s="173"/>
      <c r="P76" s="173"/>
      <c r="Q76" s="173"/>
    </row>
    <row r="77" spans="1:17" s="12" customFormat="1" ht="18.75" thickBot="1">
      <c r="A77" s="143"/>
      <c r="B77" s="300" t="s">
        <v>488</v>
      </c>
      <c r="C77" s="144" t="s">
        <v>124</v>
      </c>
      <c r="D77" s="144"/>
      <c r="E77" s="144"/>
      <c r="F77" s="144"/>
      <c r="G77" s="215"/>
      <c r="H77" s="146"/>
      <c r="I77" s="385" t="s">
        <v>166</v>
      </c>
      <c r="J77"/>
      <c r="K77"/>
      <c r="L77"/>
      <c r="M77"/>
    </row>
    <row r="78" spans="1:17" s="12" customFormat="1" ht="27.75" customHeight="1" thickBot="1">
      <c r="A78" s="179" t="s">
        <v>8</v>
      </c>
      <c r="B78" s="283" t="s">
        <v>9</v>
      </c>
      <c r="C78" s="178" t="s">
        <v>0</v>
      </c>
      <c r="D78" s="177" t="s">
        <v>10</v>
      </c>
      <c r="E78" s="284" t="s">
        <v>11</v>
      </c>
      <c r="F78" s="285" t="s">
        <v>12</v>
      </c>
      <c r="G78" s="286" t="s">
        <v>13</v>
      </c>
      <c r="H78" s="146"/>
      <c r="I78"/>
      <c r="J78"/>
      <c r="K78"/>
      <c r="L78"/>
      <c r="M78"/>
    </row>
    <row r="79" spans="1:17" customFormat="1" ht="23.25" customHeight="1">
      <c r="A79" s="475">
        <v>4292</v>
      </c>
      <c r="B79" s="249" t="s">
        <v>71</v>
      </c>
      <c r="C79" s="250" t="s">
        <v>72</v>
      </c>
      <c r="D79" s="259" t="s">
        <v>1</v>
      </c>
      <c r="E79" s="229">
        <v>12</v>
      </c>
      <c r="F79" s="430">
        <f>VLOOKUP(B79,'Planilha de Referência'!$A$3:$D$351,4,FALSE)</f>
        <v>406.5</v>
      </c>
      <c r="G79" s="230">
        <f>E79*F79</f>
        <v>4878</v>
      </c>
      <c r="I79" s="2" t="s">
        <v>214</v>
      </c>
      <c r="L79" s="216"/>
    </row>
    <row r="80" spans="1:17" customFormat="1" ht="30" customHeight="1">
      <c r="A80" s="476"/>
      <c r="B80" s="254" t="s">
        <v>71</v>
      </c>
      <c r="C80" s="242" t="s">
        <v>191</v>
      </c>
      <c r="D80" s="256" t="s">
        <v>1</v>
      </c>
      <c r="E80" s="217">
        <f>1.6</f>
        <v>1.6</v>
      </c>
      <c r="F80" s="463">
        <f>VLOOKUP(B80,'Planilha de Referência'!$A$3:$D$351,4,FALSE)</f>
        <v>406.5</v>
      </c>
      <c r="G80" s="219">
        <f>E80*F80</f>
        <v>650.40000000000009</v>
      </c>
      <c r="I80" s="2" t="s">
        <v>192</v>
      </c>
      <c r="L80" s="216"/>
    </row>
    <row r="81" spans="1:13" customFormat="1" ht="28.5" customHeight="1">
      <c r="A81" s="476"/>
      <c r="B81" s="456" t="s">
        <v>102</v>
      </c>
      <c r="C81" s="242" t="s">
        <v>86</v>
      </c>
      <c r="D81" s="253" t="s">
        <v>7</v>
      </c>
      <c r="E81" s="218">
        <v>3685.348</v>
      </c>
      <c r="F81" s="463">
        <f>VLOOKUP(B81,'Planilha de Referência'!$A$3:$D$351,4,FALSE)</f>
        <v>0.32</v>
      </c>
      <c r="G81" s="219">
        <f>E81*F81</f>
        <v>1179.3113599999999</v>
      </c>
      <c r="I81" s="2" t="s">
        <v>215</v>
      </c>
      <c r="L81" s="216"/>
    </row>
    <row r="82" spans="1:13" s="436" customFormat="1" ht="28.5" hidden="1" customHeight="1">
      <c r="A82" s="477"/>
      <c r="B82" s="479">
        <v>93584</v>
      </c>
      <c r="C82" s="411" t="s">
        <v>193</v>
      </c>
      <c r="D82" s="417" t="s">
        <v>1</v>
      </c>
      <c r="E82" s="434">
        <f>6*5</f>
        <v>30</v>
      </c>
      <c r="F82" s="463">
        <f>VLOOKUP(B82,'Planilha de Referência'!$A$3:$D$351,4,FALSE)</f>
        <v>609.25</v>
      </c>
      <c r="G82" s="435">
        <v>0</v>
      </c>
      <c r="I82" s="437" t="s">
        <v>194</v>
      </c>
    </row>
    <row r="83" spans="1:13" s="436" customFormat="1" ht="46.5" hidden="1" customHeight="1">
      <c r="A83" s="477"/>
      <c r="B83" s="480">
        <v>93212</v>
      </c>
      <c r="C83" s="411" t="s">
        <v>96</v>
      </c>
      <c r="D83" s="438" t="s">
        <v>1</v>
      </c>
      <c r="E83" s="434">
        <f>3*6</f>
        <v>18</v>
      </c>
      <c r="F83" s="463">
        <f>VLOOKUP(B83,'Planilha de Referência'!$A$3:$D$351,4,FALSE)</f>
        <v>687.78</v>
      </c>
      <c r="G83" s="435">
        <v>0</v>
      </c>
      <c r="I83" s="437" t="s">
        <v>195</v>
      </c>
    </row>
    <row r="84" spans="1:13" s="436" customFormat="1" ht="46.5" hidden="1" customHeight="1">
      <c r="A84" s="477"/>
      <c r="B84" s="481">
        <v>6259</v>
      </c>
      <c r="C84" s="439" t="s">
        <v>196</v>
      </c>
      <c r="D84" s="412" t="s">
        <v>197</v>
      </c>
      <c r="E84" s="434">
        <f>22*1*3</f>
        <v>66</v>
      </c>
      <c r="F84" s="463">
        <f>VLOOKUP(B84,'Planilha de Referência'!$A$3:$D$351,4,FALSE)</f>
        <v>151.03</v>
      </c>
      <c r="G84" s="435">
        <v>0</v>
      </c>
      <c r="I84" s="437" t="s">
        <v>198</v>
      </c>
    </row>
    <row r="85" spans="1:13" s="436" customFormat="1" ht="46.5" hidden="1" customHeight="1">
      <c r="A85" s="477"/>
      <c r="B85" s="481">
        <v>93415</v>
      </c>
      <c r="C85" s="439" t="s">
        <v>199</v>
      </c>
      <c r="D85" s="412" t="s">
        <v>197</v>
      </c>
      <c r="E85" s="434">
        <f>22*8*0.05*3</f>
        <v>26.400000000000002</v>
      </c>
      <c r="F85" s="463">
        <f>VLOOKUP(B85,'Planilha de Referência'!$A$3:$D$351,4,FALSE)</f>
        <v>11.57</v>
      </c>
      <c r="G85" s="435">
        <v>0</v>
      </c>
      <c r="I85" s="437" t="s">
        <v>200</v>
      </c>
    </row>
    <row r="86" spans="1:13" s="436" customFormat="1" ht="46.5" hidden="1" customHeight="1">
      <c r="A86" s="477"/>
      <c r="B86" s="481">
        <v>93416</v>
      </c>
      <c r="C86" s="439" t="s">
        <v>201</v>
      </c>
      <c r="D86" s="412" t="s">
        <v>202</v>
      </c>
      <c r="E86" s="434">
        <f>22*8*0.05*3</f>
        <v>26.400000000000002</v>
      </c>
      <c r="F86" s="463">
        <f>VLOOKUP(B86,'Planilha de Referência'!$A$3:$D$351,4,FALSE)</f>
        <v>0.23</v>
      </c>
      <c r="G86" s="435">
        <v>0</v>
      </c>
      <c r="I86" s="437" t="s">
        <v>200</v>
      </c>
    </row>
    <row r="87" spans="1:13" s="436" customFormat="1" ht="46.5" hidden="1" customHeight="1">
      <c r="A87" s="477"/>
      <c r="B87" s="481">
        <v>93565</v>
      </c>
      <c r="C87" s="440" t="s">
        <v>81</v>
      </c>
      <c r="D87" s="438" t="s">
        <v>99</v>
      </c>
      <c r="E87" s="434">
        <v>3</v>
      </c>
      <c r="F87" s="463">
        <f>VLOOKUP(B87,'Planilha de Referência'!$A$3:$D$351,4,FALSE)</f>
        <v>15544.2</v>
      </c>
      <c r="G87" s="435">
        <v>0</v>
      </c>
      <c r="I87" s="437" t="s">
        <v>203</v>
      </c>
    </row>
    <row r="88" spans="1:13" customFormat="1" ht="39.75" customHeight="1">
      <c r="A88" s="476"/>
      <c r="B88" s="277">
        <v>93572</v>
      </c>
      <c r="C88" s="276" t="s">
        <v>82</v>
      </c>
      <c r="D88" s="239" t="s">
        <v>99</v>
      </c>
      <c r="E88" s="217">
        <v>2</v>
      </c>
      <c r="F88" s="463">
        <f>VLOOKUP(B88,'Planilha de Referência'!$A$3:$D$351,4,FALSE)</f>
        <v>3232.1</v>
      </c>
      <c r="G88" s="219">
        <f>E88*F88</f>
        <v>6464.2</v>
      </c>
      <c r="I88" s="2" t="s">
        <v>404</v>
      </c>
      <c r="L88" s="216"/>
    </row>
    <row r="89" spans="1:13" customFormat="1" ht="46.5" hidden="1" customHeight="1">
      <c r="A89" s="476"/>
      <c r="B89" s="480">
        <v>93564</v>
      </c>
      <c r="C89" s="411" t="s">
        <v>205</v>
      </c>
      <c r="D89" s="438" t="s">
        <v>99</v>
      </c>
      <c r="E89" s="434">
        <v>6</v>
      </c>
      <c r="F89" s="463">
        <f>VLOOKUP(B89,'Planilha de Referência'!$A$3:$D$351,4,FALSE)</f>
        <v>6287.9</v>
      </c>
      <c r="G89" s="435">
        <v>0</v>
      </c>
      <c r="I89" s="2" t="s">
        <v>204</v>
      </c>
      <c r="L89" s="216"/>
    </row>
    <row r="90" spans="1:13" customFormat="1" ht="46.5" hidden="1" customHeight="1">
      <c r="A90" s="476">
        <v>5075</v>
      </c>
      <c r="B90" s="480">
        <v>88326</v>
      </c>
      <c r="C90" s="411" t="s">
        <v>100</v>
      </c>
      <c r="D90" s="438" t="s">
        <v>93</v>
      </c>
      <c r="E90" s="441">
        <f>12*30*3</f>
        <v>1080</v>
      </c>
      <c r="F90" s="463">
        <f>VLOOKUP(B90,'Planilha de Referência'!$A$3:$D$351,4,FALSE)</f>
        <v>21.06</v>
      </c>
      <c r="G90" s="435">
        <v>0</v>
      </c>
      <c r="I90" s="2" t="s">
        <v>101</v>
      </c>
      <c r="L90" s="216"/>
    </row>
    <row r="91" spans="1:13" customFormat="1" ht="45">
      <c r="A91" s="476">
        <v>5076</v>
      </c>
      <c r="B91" s="255">
        <v>85424</v>
      </c>
      <c r="C91" s="252" t="s">
        <v>206</v>
      </c>
      <c r="D91" s="241" t="s">
        <v>422</v>
      </c>
      <c r="E91" s="217">
        <v>60</v>
      </c>
      <c r="F91" s="463">
        <f>VLOOKUP(B91,'Planilha de Referência'!$A$3:$D$351,4,FALSE)</f>
        <v>22.66</v>
      </c>
      <c r="G91" s="219">
        <f>E91*F91</f>
        <v>1359.6</v>
      </c>
      <c r="I91" s="2" t="s">
        <v>208</v>
      </c>
      <c r="L91" s="216"/>
    </row>
    <row r="92" spans="1:13" customFormat="1" ht="20.25" customHeight="1" thickBot="1">
      <c r="A92" s="476">
        <v>5400</v>
      </c>
      <c r="B92" s="464" t="s">
        <v>416</v>
      </c>
      <c r="C92" s="482" t="s">
        <v>209</v>
      </c>
      <c r="D92" s="396" t="s">
        <v>210</v>
      </c>
      <c r="E92" s="483">
        <v>100</v>
      </c>
      <c r="F92" s="466">
        <f>VLOOKUP(B92,'Planilha de Referência'!$A$3:$D$351,4,FALSE)</f>
        <v>2.69</v>
      </c>
      <c r="G92" s="484">
        <f>E92*F92</f>
        <v>269</v>
      </c>
      <c r="I92" s="2" t="s">
        <v>211</v>
      </c>
      <c r="L92" s="216"/>
    </row>
    <row r="93" spans="1:13" s="12" customFormat="1" ht="15.75" thickBot="1">
      <c r="A93" s="658" t="s">
        <v>62</v>
      </c>
      <c r="B93" s="659"/>
      <c r="C93" s="659"/>
      <c r="D93" s="659"/>
      <c r="E93" s="659"/>
      <c r="F93" s="659"/>
      <c r="G93" s="478">
        <f>SUM(G79:G92)</f>
        <v>14800.511359999999</v>
      </c>
      <c r="H93" s="146"/>
      <c r="I93" s="2"/>
      <c r="J93"/>
      <c r="K93"/>
      <c r="L93"/>
      <c r="M93"/>
    </row>
    <row r="94" spans="1:13" ht="4.5" customHeight="1" thickBot="1">
      <c r="A94" s="233"/>
      <c r="B94" s="6"/>
      <c r="C94" s="9"/>
      <c r="D94" s="6"/>
      <c r="E94" s="10"/>
      <c r="F94" s="11"/>
      <c r="G94" s="234"/>
      <c r="I94" s="147"/>
    </row>
    <row r="95" spans="1:13">
      <c r="A95" s="233"/>
      <c r="B95" s="662" t="s">
        <v>63</v>
      </c>
      <c r="C95" s="663"/>
      <c r="D95" s="663"/>
      <c r="E95" s="663"/>
      <c r="F95" s="664"/>
      <c r="G95" s="287">
        <f>G21+G36+G43+G51+G59+G68+G75+G93</f>
        <v>149889.20686100001</v>
      </c>
      <c r="I95" s="290">
        <f>G95-G93</f>
        <v>135088.69550100001</v>
      </c>
      <c r="K95" s="23"/>
    </row>
    <row r="96" spans="1:13" ht="27" customHeight="1" thickBot="1">
      <c r="A96" s="233"/>
      <c r="B96" s="652" t="s">
        <v>531</v>
      </c>
      <c r="C96" s="653"/>
      <c r="D96" s="653"/>
      <c r="E96" s="653"/>
      <c r="F96" s="654"/>
      <c r="G96" s="288">
        <f>(G95)*0.1832</f>
        <v>27459.702696935201</v>
      </c>
      <c r="I96" s="174"/>
      <c r="K96" s="23"/>
    </row>
    <row r="97" spans="1:16" ht="15.75" thickBot="1">
      <c r="A97" s="298"/>
      <c r="B97" s="655" t="s">
        <v>4</v>
      </c>
      <c r="C97" s="656"/>
      <c r="D97" s="656"/>
      <c r="E97" s="656"/>
      <c r="F97" s="657"/>
      <c r="G97" s="168">
        <f>SUM(G95:G96)</f>
        <v>177348.9095579352</v>
      </c>
      <c r="I97" s="23">
        <f>G97</f>
        <v>177348.9095579352</v>
      </c>
      <c r="J97" s="2">
        <f>G93/G97</f>
        <v>8.3454199954722946E-2</v>
      </c>
      <c r="K97" s="23">
        <f>I97*J97</f>
        <v>14800.51136</v>
      </c>
    </row>
    <row r="98" spans="1:16" ht="6" customHeight="1" thickBot="1">
      <c r="A98" s="233"/>
      <c r="B98" s="150"/>
      <c r="C98" s="151"/>
      <c r="D98" s="6"/>
      <c r="E98" s="10"/>
      <c r="F98" s="11"/>
      <c r="G98" s="268"/>
      <c r="K98" s="23"/>
    </row>
    <row r="99" spans="1:16" customFormat="1" ht="22.5" customHeight="1">
      <c r="A99" s="269"/>
      <c r="B99" s="220">
        <v>4.2999999999999997E-2</v>
      </c>
      <c r="C99" s="221" t="s">
        <v>409</v>
      </c>
      <c r="D99" s="264">
        <v>29.7</v>
      </c>
      <c r="E99" s="660" t="s">
        <v>73</v>
      </c>
      <c r="F99" s="660"/>
      <c r="G99" s="661"/>
      <c r="K99" s="165"/>
      <c r="L99" s="123"/>
      <c r="M99" s="165"/>
      <c r="N99" s="165"/>
      <c r="O99" s="165"/>
      <c r="P99" s="165"/>
    </row>
    <row r="100" spans="1:16" customFormat="1" ht="22.5" customHeight="1">
      <c r="A100" s="269"/>
      <c r="B100" s="222">
        <v>0.10299999999999999</v>
      </c>
      <c r="C100" s="223" t="s">
        <v>407</v>
      </c>
      <c r="D100" s="265">
        <v>18.5</v>
      </c>
      <c r="E100" s="650" t="s">
        <v>5</v>
      </c>
      <c r="F100" s="650"/>
      <c r="G100" s="651"/>
      <c r="J100" s="431">
        <v>7.9639799999999997E-2</v>
      </c>
      <c r="K100" s="432">
        <f>I97*J100</f>
        <v>14124.031687412047</v>
      </c>
      <c r="L100" s="225"/>
      <c r="M100" s="224"/>
      <c r="N100" s="224"/>
      <c r="O100" s="224"/>
      <c r="P100" s="165"/>
    </row>
    <row r="101" spans="1:16" customFormat="1" ht="23.25" customHeight="1" thickBot="1">
      <c r="A101" s="165"/>
      <c r="B101" s="226">
        <v>3.9E-2</v>
      </c>
      <c r="C101" s="442" t="s">
        <v>408</v>
      </c>
      <c r="D101" s="226">
        <v>1.6E-2</v>
      </c>
      <c r="E101" s="665" t="s">
        <v>406</v>
      </c>
      <c r="F101" s="665"/>
      <c r="G101" s="666"/>
      <c r="K101" s="165"/>
      <c r="L101" s="123"/>
      <c r="M101" s="165"/>
      <c r="N101" s="165"/>
      <c r="O101" s="165"/>
      <c r="P101" s="165"/>
    </row>
    <row r="102" spans="1:16" customFormat="1" ht="9" customHeight="1">
      <c r="A102" s="165"/>
      <c r="B102" s="2"/>
      <c r="C102" s="5"/>
      <c r="K102" s="165"/>
      <c r="L102" s="123"/>
      <c r="M102" s="165"/>
      <c r="N102" s="165"/>
      <c r="O102" s="165"/>
      <c r="P102" s="165"/>
    </row>
    <row r="103" spans="1:16" ht="49.5" customHeight="1">
      <c r="B103" s="648" t="s">
        <v>423</v>
      </c>
      <c r="C103" s="649"/>
      <c r="D103" s="649"/>
      <c r="E103" s="649"/>
      <c r="F103" s="649"/>
      <c r="G103" s="649"/>
    </row>
    <row r="104" spans="1:16" ht="3.75" customHeight="1"/>
  </sheetData>
  <mergeCells count="36">
    <mergeCell ref="C70:G70"/>
    <mergeCell ref="B75:F75"/>
    <mergeCell ref="B43:F43"/>
    <mergeCell ref="C61:G61"/>
    <mergeCell ref="B68:F68"/>
    <mergeCell ref="C53:G53"/>
    <mergeCell ref="B59:F59"/>
    <mergeCell ref="B36:F36"/>
    <mergeCell ref="B37:G37"/>
    <mergeCell ref="C38:G38"/>
    <mergeCell ref="C45:G45"/>
    <mergeCell ref="B51:F51"/>
    <mergeCell ref="B103:G103"/>
    <mergeCell ref="E100:G100"/>
    <mergeCell ref="B96:F96"/>
    <mergeCell ref="B97:F97"/>
    <mergeCell ref="A93:F93"/>
    <mergeCell ref="E99:G99"/>
    <mergeCell ref="B95:F95"/>
    <mergeCell ref="E101:G101"/>
    <mergeCell ref="M6:O6"/>
    <mergeCell ref="M7:O7"/>
    <mergeCell ref="M5:P5"/>
    <mergeCell ref="B4:G4"/>
    <mergeCell ref="B5:G5"/>
    <mergeCell ref="B6:G6"/>
    <mergeCell ref="B7:G7"/>
    <mergeCell ref="B2:G2"/>
    <mergeCell ref="B8:G8"/>
    <mergeCell ref="B22:G22"/>
    <mergeCell ref="C23:G23"/>
    <mergeCell ref="B9:G9"/>
    <mergeCell ref="B10:G10"/>
    <mergeCell ref="C13:G13"/>
    <mergeCell ref="C12:G12"/>
    <mergeCell ref="B21:F21"/>
  </mergeCells>
  <pageMargins left="0.55118110236220474" right="0.15748031496062992" top="0.56000000000000005" bottom="0.64" header="0.24" footer="0.22"/>
  <pageSetup paperSize="9" scale="90" orientation="portrait" r:id="rId1"/>
  <drawing r:id="rId2"/>
</worksheet>
</file>

<file path=xl/worksheets/sheet4.xml><?xml version="1.0" encoding="utf-8"?>
<worksheet xmlns="http://schemas.openxmlformats.org/spreadsheetml/2006/main" xmlns:r="http://schemas.openxmlformats.org/officeDocument/2006/relationships">
  <dimension ref="A1:I76"/>
  <sheetViews>
    <sheetView tabSelected="1" view="pageBreakPreview" zoomScaleNormal="100" zoomScaleSheetLayoutView="100" workbookViewId="0">
      <selection activeCell="N17" sqref="N17"/>
    </sheetView>
  </sheetViews>
  <sheetFormatPr defaultRowHeight="15"/>
  <cols>
    <col min="1" max="1" width="13.7109375" customWidth="1"/>
    <col min="2" max="2" width="42.140625" customWidth="1"/>
    <col min="3" max="3" width="6" customWidth="1"/>
    <col min="5" max="5" width="13" customWidth="1"/>
    <col min="6" max="6" width="17" customWidth="1"/>
  </cols>
  <sheetData>
    <row r="1" spans="1:9" ht="18">
      <c r="A1" s="632" t="s">
        <v>59</v>
      </c>
      <c r="B1" s="632"/>
      <c r="C1" s="632"/>
      <c r="D1" s="632"/>
      <c r="E1" s="632"/>
      <c r="F1" s="632"/>
      <c r="G1" s="2"/>
      <c r="H1" s="2"/>
      <c r="I1" s="2"/>
    </row>
    <row r="2" spans="1:9" ht="4.5" customHeight="1">
      <c r="A2" s="149"/>
      <c r="B2" s="149"/>
      <c r="C2" s="149"/>
      <c r="D2" s="119"/>
      <c r="E2" s="119"/>
      <c r="F2" s="119"/>
      <c r="G2" s="2"/>
      <c r="H2" s="2"/>
      <c r="I2" s="2"/>
    </row>
    <row r="3" spans="1:9" ht="15.75" customHeight="1">
      <c r="A3" s="623" t="str">
        <f>'ORÇAMENTO ok'!B4</f>
        <v>Estimativa Nº: SSN 25/20  SEM DESONERAÇÃO</v>
      </c>
      <c r="B3" s="623"/>
      <c r="C3" s="623"/>
      <c r="D3" s="623"/>
      <c r="E3" s="623"/>
      <c r="F3" s="623"/>
    </row>
    <row r="4" spans="1:9" ht="18.75" customHeight="1">
      <c r="A4" s="623" t="str">
        <f>'ORÇAMENTO ok'!B5</f>
        <v>Interessado: PROCESSO Nº 00112-00014823/2018-10</v>
      </c>
      <c r="B4" s="623"/>
      <c r="C4" s="623"/>
      <c r="D4" s="623"/>
      <c r="E4" s="623"/>
      <c r="F4" s="623"/>
    </row>
    <row r="5" spans="1:9" ht="17.25" customHeight="1">
      <c r="A5" s="626" t="str">
        <f>'ORÇAMENTO ok'!B6</f>
        <v xml:space="preserve">Objeto: EXECUÇÃO DA COTENÇÃO DA PONTE JK. </v>
      </c>
      <c r="B5" s="626"/>
      <c r="C5" s="626"/>
      <c r="D5" s="626"/>
      <c r="E5" s="626"/>
      <c r="F5" s="626"/>
    </row>
    <row r="6" spans="1:9">
      <c r="A6" s="626" t="str">
        <f>'ORÇAMENTO ok'!B7</f>
        <v>Local: PONTE JK, BRASÍLIA-DF</v>
      </c>
      <c r="B6" s="626"/>
      <c r="C6" s="626"/>
      <c r="D6" s="626"/>
      <c r="E6" s="626"/>
      <c r="F6" s="626"/>
    </row>
    <row r="7" spans="1:9" ht="18" customHeight="1">
      <c r="A7" s="627" t="str">
        <f>'ORÇAMENTO ok'!B8</f>
        <v>Orçado por: Flávio Bittar</v>
      </c>
      <c r="B7" s="627"/>
      <c r="C7" s="627"/>
      <c r="D7" s="627"/>
      <c r="E7" s="627"/>
      <c r="F7" s="627"/>
    </row>
    <row r="8" spans="1:9" ht="14.25" customHeight="1">
      <c r="A8" s="628" t="str">
        <f>'ORÇAMENTO ok'!B9</f>
        <v>Data da Estimativa de Preços:  15/04/2020</v>
      </c>
      <c r="B8" s="628"/>
      <c r="C8" s="628"/>
      <c r="D8" s="628"/>
      <c r="E8" s="628"/>
      <c r="F8" s="628"/>
      <c r="G8" s="43"/>
      <c r="H8" s="43"/>
    </row>
    <row r="9" spans="1:9" ht="2.25" customHeight="1" thickBot="1">
      <c r="A9" s="149"/>
      <c r="B9" s="149"/>
      <c r="C9" s="149"/>
      <c r="D9" s="119"/>
      <c r="E9" s="119"/>
      <c r="F9" s="119"/>
      <c r="G9" s="2"/>
      <c r="H9" s="2"/>
      <c r="I9" s="2"/>
    </row>
    <row r="10" spans="1:9" ht="15.75" thickBot="1">
      <c r="A10" s="684" t="str">
        <f>'ORÇAMENTO ok'!C12</f>
        <v>COTENÇÃO EM BAIXO DA PONTE JK</v>
      </c>
      <c r="B10" s="637"/>
      <c r="C10" s="637"/>
      <c r="D10" s="637"/>
      <c r="E10" s="637"/>
      <c r="F10" s="638"/>
      <c r="G10" s="2"/>
      <c r="H10" s="2"/>
      <c r="I10" s="2"/>
    </row>
    <row r="11" spans="1:9" ht="15.75" thickBot="1">
      <c r="A11" s="371" t="str">
        <f>'ORÇAMENTO ok'!B13</f>
        <v>1-</v>
      </c>
      <c r="B11" s="685" t="str">
        <f>'ORÇAMENTO ok'!C13</f>
        <v>ATERRO E REATERRO</v>
      </c>
      <c r="C11" s="686"/>
      <c r="D11" s="686"/>
      <c r="E11" s="686"/>
      <c r="F11" s="687"/>
      <c r="G11" s="2"/>
      <c r="H11" s="2"/>
      <c r="I11" s="2"/>
    </row>
    <row r="12" spans="1:9" ht="26.25" thickBot="1">
      <c r="A12" s="175" t="s">
        <v>9</v>
      </c>
      <c r="B12" s="280" t="s">
        <v>0</v>
      </c>
      <c r="C12" s="176" t="s">
        <v>10</v>
      </c>
      <c r="D12" s="672" t="s">
        <v>60</v>
      </c>
      <c r="E12" s="673"/>
      <c r="F12" s="674"/>
      <c r="G12" s="2"/>
      <c r="H12" s="2"/>
      <c r="I12" s="2"/>
    </row>
    <row r="13" spans="1:9" ht="45" customHeight="1">
      <c r="A13" s="274">
        <f>'ORÇAMENTO ok'!B15</f>
        <v>6077</v>
      </c>
      <c r="B13" s="273" t="str">
        <f>'ORÇAMENTO ok'!C15</f>
        <v>ARGILA OU BARRO PARA ATERRO/REATERRO (RETIRADO NA JAZIDA, SEM TRANSPORTE)</v>
      </c>
      <c r="C13" s="270" t="str">
        <f>'ORÇAMENTO ok'!D15</f>
        <v xml:space="preserve">m3 </v>
      </c>
      <c r="D13" s="678" t="str">
        <f>'ORÇAMENTO ok'!I15</f>
        <v>Volume de argila para aterro 117,63 m³ + reaterro 76,98 m³= 194,61 m³, retirado do quantitativo do projeto</v>
      </c>
      <c r="E13" s="678"/>
      <c r="F13" s="679"/>
      <c r="G13" s="2"/>
      <c r="H13" s="2"/>
      <c r="I13" s="2"/>
    </row>
    <row r="14" spans="1:9" ht="63.75" customHeight="1">
      <c r="A14" s="271" t="str">
        <f>'ORÇAMENTO ok'!B16</f>
        <v>74010/001</v>
      </c>
      <c r="B14" s="272" t="str">
        <f>'ORÇAMENTO ok'!C16</f>
        <v>CARGA E DESCARGA MECANICA DE SOLO UTILIZANDO CAMINHAO BASCULANTE 6,0M3 /16T E PA CARREGADEIRA SOBRE PNEUS 128 HP, CAPACIDADE DA CAÇAMBA 1,7 A 2,8 M3, PESO OPERACIONAL 11632 KG</v>
      </c>
      <c r="C14" s="275" t="str">
        <f>'ORÇAMENTO ok'!D16</f>
        <v>m3</v>
      </c>
      <c r="D14" s="680" t="str">
        <f>'ORÇAMENTO ok'!I16</f>
        <v>Volume de argila para aterro 117,63 m³ + reaterro 76,98 m³= 194,61 m³, retirado do quantitativo do projeto</v>
      </c>
      <c r="E14" s="680"/>
      <c r="F14" s="681"/>
      <c r="G14" s="2"/>
      <c r="H14" s="2"/>
      <c r="I14" s="2"/>
    </row>
    <row r="15" spans="1:9" ht="49.5" customHeight="1">
      <c r="A15" s="271">
        <f>'ORÇAMENTO ok'!B17</f>
        <v>95878</v>
      </c>
      <c r="B15" s="272" t="str">
        <f>'ORÇAMENTO ok'!C17</f>
        <v xml:space="preserve"> TRANSPORTE COM CAMINHÃO BASCULANTE DE 10 M3, EM VIA URBANA PAVIMENTADA, DMT ATÉ 30 KM (UNIDADE: TXKM). AF_12/2016</v>
      </c>
      <c r="C15" s="275" t="str">
        <f>'ORÇAMENTO ok'!D17</f>
        <v>t*km</v>
      </c>
      <c r="D15" s="680" t="str">
        <f>'ORÇAMENTO ok'!I17</f>
        <v>Volume de argila para aterro 117,63 m³ + reaterro 76,98 m³= 194,61 m³, retirado do quantitativo do projeto X DMT NOVACAP</v>
      </c>
      <c r="E15" s="680"/>
      <c r="F15" s="681"/>
      <c r="G15" s="2"/>
      <c r="H15" s="2"/>
      <c r="I15" s="2"/>
    </row>
    <row r="16" spans="1:9" s="497" customFormat="1" ht="36" customHeight="1">
      <c r="A16" s="271">
        <f>'ORÇAMENTO ok'!B18</f>
        <v>41721</v>
      </c>
      <c r="B16" s="272" t="str">
        <f>'ORÇAMENTO ok'!C18</f>
        <v>COMPACTACAO MECANICA A 95% DO PROCTOR NORMAL - PAVIMENTACAO URBANA</v>
      </c>
      <c r="C16" s="275" t="str">
        <f>'ORÇAMENTO ok'!D18</f>
        <v>m3</v>
      </c>
      <c r="D16" s="680" t="str">
        <f>'ORÇAMENTO ok'!I18</f>
        <v>Compactação do Aterro 117,63 m³, retirado do projeto</v>
      </c>
      <c r="E16" s="680"/>
      <c r="F16" s="681"/>
      <c r="G16" s="2"/>
      <c r="H16" s="2"/>
      <c r="I16" s="2"/>
    </row>
    <row r="17" spans="1:9" s="497" customFormat="1" ht="39.75" customHeight="1">
      <c r="A17" s="271">
        <f>'ORÇAMENTO ok'!B19</f>
        <v>41722</v>
      </c>
      <c r="B17" s="272" t="str">
        <f>'ORÇAMENTO ok'!C19</f>
        <v>COMPACTACAO MECANICA A 100% DO PROCTOR NORMAL - PAVIMENTACAO URBANA</v>
      </c>
      <c r="C17" s="275" t="str">
        <f>'ORÇAMENTO ok'!D19</f>
        <v>m3</v>
      </c>
      <c r="D17" s="680" t="str">
        <f>'ORÇAMENTO ok'!I19</f>
        <v>Compactação do Reaterro 76,98 m³, retirado do projeto</v>
      </c>
      <c r="E17" s="680"/>
      <c r="F17" s="681"/>
      <c r="G17" s="2"/>
      <c r="H17" s="2"/>
      <c r="I17" s="2"/>
    </row>
    <row r="18" spans="1:9" ht="49.5" customHeight="1" thickBot="1">
      <c r="A18" s="363">
        <f>'ORÇAMENTO ok'!B20</f>
        <v>100574</v>
      </c>
      <c r="B18" s="364" t="str">
        <f>'ORÇAMENTO ok'!C20</f>
        <v>ESPALHAMENTO DE MATERIAL COM TRATOR DE ESTEIRAS. AF_11/2019</v>
      </c>
      <c r="C18" s="365" t="str">
        <f>'ORÇAMENTO ok'!D20</f>
        <v>m3</v>
      </c>
      <c r="D18" s="682" t="str">
        <f>'ORÇAMENTO ok'!I20</f>
        <v>Volume para o espalhamento do material, aterro 117,63 m³ + reaterro 76,98 m³= 194,61 m³, retirado do quantitativo do projeto X DMT NOVACAP</v>
      </c>
      <c r="E18" s="682"/>
      <c r="F18" s="683"/>
      <c r="G18" s="2"/>
      <c r="H18" s="2"/>
      <c r="I18" s="2"/>
    </row>
    <row r="19" spans="1:9" ht="4.5" customHeight="1" thickBot="1">
      <c r="A19" s="524"/>
      <c r="B19" s="525"/>
      <c r="C19" s="525"/>
      <c r="D19" s="525"/>
      <c r="E19" s="525"/>
      <c r="F19" s="526"/>
      <c r="G19" s="2"/>
      <c r="H19" s="2"/>
      <c r="I19" s="2"/>
    </row>
    <row r="20" spans="1:9" ht="15.75" thickBot="1">
      <c r="A20" s="369" t="str">
        <f>'ORÇAMENTO ok'!B23</f>
        <v>2-</v>
      </c>
      <c r="B20" s="685" t="str">
        <f>'ORÇAMENTO ok'!C23</f>
        <v>PREPARAÇÃO DO TERRENO PARA EXECUÇÃO DOS GABIÕES</v>
      </c>
      <c r="C20" s="686"/>
      <c r="D20" s="686"/>
      <c r="E20" s="686"/>
      <c r="F20" s="687"/>
      <c r="G20" s="2"/>
      <c r="H20" s="2"/>
      <c r="I20" s="2"/>
    </row>
    <row r="21" spans="1:9" ht="26.25" thickBot="1">
      <c r="A21" s="283" t="s">
        <v>9</v>
      </c>
      <c r="B21" s="178" t="s">
        <v>0</v>
      </c>
      <c r="C21" s="177" t="s">
        <v>10</v>
      </c>
      <c r="D21" s="675" t="s">
        <v>60</v>
      </c>
      <c r="E21" s="676"/>
      <c r="F21" s="677"/>
      <c r="G21" s="2"/>
      <c r="H21" s="2"/>
      <c r="I21" s="2"/>
    </row>
    <row r="22" spans="1:9" ht="47.25" customHeight="1">
      <c r="A22" s="274">
        <f>'ORÇAMENTO ok'!B25</f>
        <v>98524</v>
      </c>
      <c r="B22" s="273" t="str">
        <f>'ORÇAMENTO ok'!C25</f>
        <v>LIMPEZA MANUAL DE VEGETAÇÃO EM TERRENO COM ENXADA.AF_05/2018</v>
      </c>
      <c r="C22" s="270" t="str">
        <f>'ORÇAMENTO ok'!D25</f>
        <v>m2</v>
      </c>
      <c r="D22" s="678" t="str">
        <f>'ORÇAMENTO ok'!I25</f>
        <v>63,00m comp. X 5,00m larg= Área 315,00 m2, consideramos área para limpeza próximo ao talude, onde será executado o gabião</v>
      </c>
      <c r="E22" s="678"/>
      <c r="F22" s="679"/>
      <c r="G22" s="2"/>
      <c r="H22" s="2"/>
      <c r="I22" s="2"/>
    </row>
    <row r="23" spans="1:9" ht="79.5" customHeight="1">
      <c r="A23" s="271">
        <f>'ORÇAMENTO ok'!B26</f>
        <v>72844</v>
      </c>
      <c r="B23" s="272" t="str">
        <f>'ORÇAMENTO ok'!C26</f>
        <v>CARGA, MANOBRAS E DESCARGA DE AREIA, BRITA, PEDRA DE MAO E SOLOS COM CAMINHAO BASCULANTE 6 M3 (DESCARGA LIVRE)</v>
      </c>
      <c r="C23" s="275" t="str">
        <f>'ORÇAMENTO ok'!D26</f>
        <v>t</v>
      </c>
      <c r="D23" s="680" t="str">
        <f>'ORÇAMENTO ok'!I26</f>
        <v>Área 315,00 m2, retirado do quantitativo do projeto x 0,10 espessura da vegetação considerada x 1,50 peso esp. passar p/ tonelada (DNIT- Manual de Custos de Infraestrutura de Transportes Volume 10 - Conteúdo 11 - Transportes)</v>
      </c>
      <c r="E23" s="680"/>
      <c r="F23" s="681"/>
      <c r="G23" s="2"/>
      <c r="H23" s="2"/>
      <c r="I23" s="2"/>
    </row>
    <row r="24" spans="1:9" ht="80.25" customHeight="1">
      <c r="A24" s="271">
        <f>'ORÇAMENTO ok'!B27</f>
        <v>95878</v>
      </c>
      <c r="B24" s="272" t="str">
        <f>'ORÇAMENTO ok'!C27</f>
        <v>TRANSPORTE COM CAMINHÃO BASCULANTE DE 10 M3, EM VIA URBANA PAVIMENTADA, DMT ATÉ 30 KM (UNIDADE: TXKM). AF_12/2016</v>
      </c>
      <c r="C24" s="275" t="str">
        <f>'ORÇAMENTO ok'!D27</f>
        <v>t*km</v>
      </c>
      <c r="D24" s="680" t="str">
        <f>'ORÇAMENTO ok'!I27</f>
        <v>Área 315,00 m2, retirado do quantitativo do projeto x 0,10 espessura da vegetação considerada x 1,50 peso esp. passar p/ tonelada (DNIT- Manual de Custos de Infraestrutura de Transportes Volume 10 - Conteúdo 11 - Transportes) X DMT BOTA FORA</v>
      </c>
      <c r="E24" s="680"/>
      <c r="F24" s="681"/>
      <c r="G24" s="2"/>
      <c r="H24" s="2"/>
      <c r="I24" s="2"/>
    </row>
    <row r="25" spans="1:9" ht="45" customHeight="1">
      <c r="A25" s="271">
        <f>'ORÇAMENTO ok'!B28</f>
        <v>83336</v>
      </c>
      <c r="B25" s="272" t="str">
        <f>'ORÇAMENTO ok'!C28</f>
        <v>ESCAVACAO MECANICA PARA ACERTO DE TALUDES, EM MATERIAL DE 1A CATEGORIA, COM ESCAVADEIRA HIDRAULICA</v>
      </c>
      <c r="C25" s="275" t="str">
        <f>'ORÇAMENTO ok'!D28</f>
        <v>m3</v>
      </c>
      <c r="D25" s="680" t="str">
        <f>'ORÇAMENTO ok'!I28</f>
        <v>Volume de escavação 89,71 m3 para o acerto do terreno, execução do Rachão, retirado do quantitativo do projeto</v>
      </c>
      <c r="E25" s="680"/>
      <c r="F25" s="681"/>
      <c r="G25" s="2"/>
      <c r="H25" s="2"/>
      <c r="I25" s="2"/>
    </row>
    <row r="26" spans="1:9" ht="81" customHeight="1">
      <c r="A26" s="271">
        <f>'ORÇAMENTO ok'!B29</f>
        <v>72844</v>
      </c>
      <c r="B26" s="272" t="str">
        <f>'ORÇAMENTO ok'!C29</f>
        <v>CARGA, MANOBRAS E DESCARGA DE AREIA, BRITA, PEDRA DE MAO E SOLOS COM CAMINHAO BASCULANTE 6 M3 (DESCARGA LIVRE)</v>
      </c>
      <c r="C26" s="275" t="str">
        <f>'ORÇAMENTO ok'!D29</f>
        <v>t</v>
      </c>
      <c r="D26" s="680" t="str">
        <f>'ORÇAMENTO ok'!I29</f>
        <v>Volume de escavação 89,71 m3 para o acerto do terreno, execução do Rachão, retirado do quantitativo do projeto x 1,50 peso esp. passar p/ tonelada (DNIT- Manual de Custos de Infraestrutura de Transportes Volume 10 - Conteúdo 11 - Transportes)</v>
      </c>
      <c r="E26" s="680"/>
      <c r="F26" s="681"/>
      <c r="G26" s="2"/>
      <c r="H26" s="2"/>
      <c r="I26" s="2"/>
    </row>
    <row r="27" spans="1:9" ht="87.75" customHeight="1">
      <c r="A27" s="271">
        <f>'ORÇAMENTO ok'!B30</f>
        <v>95878</v>
      </c>
      <c r="B27" s="272" t="str">
        <f>'ORÇAMENTO ok'!C30</f>
        <v>TRANSPORTE COM CAMINHÃO BASCULANTE DE 10 M3, EM VIA URBANA PAVIMENTADA, DMT ATÉ 30 KM (UNIDADE: TXKM). AF_12/2016</v>
      </c>
      <c r="C27" s="275" t="str">
        <f>'ORÇAMENTO ok'!D30</f>
        <v>t*km</v>
      </c>
      <c r="D27" s="680" t="str">
        <f>'ORÇAMENTO ok'!I30</f>
        <v>Volume de escavação 89,71 m3 para o acerto do terreno, execução do Rachão, retirado do quantitativo do projeto x 1,50 peso esp. passar p/ tonelada (DNIT- Manual de Custos de Infraestrutura de Transportes Volume 10 - Conteúdo 11 - Transportes) X DMT BOTA FORA</v>
      </c>
      <c r="E27" s="680"/>
      <c r="F27" s="681"/>
      <c r="G27" s="2"/>
      <c r="H27" s="2"/>
      <c r="I27" s="2"/>
    </row>
    <row r="28" spans="1:9" ht="42" customHeight="1">
      <c r="A28" s="271">
        <f>'ORÇAMENTO ok'!B31</f>
        <v>4730</v>
      </c>
      <c r="B28" s="272" t="str">
        <f>'ORÇAMENTO ok'!C31</f>
        <v>PEDRA DE MAO OU PEDRA RACHAO PARA ARRIMO  /FUNDACAO (POSTO PEDREIRA /FORNECEDOR, SEM FRETE)</v>
      </c>
      <c r="C28" s="275" t="str">
        <f>'ORÇAMENTO ok'!D31</f>
        <v>m3</v>
      </c>
      <c r="D28" s="680" t="str">
        <f>'ORÇAMENTO ok'!I31</f>
        <v xml:space="preserve">89,71 m3 Fornecimento do Rachão, (para preparação da base sob do Gabião) </v>
      </c>
      <c r="E28" s="680"/>
      <c r="F28" s="681"/>
      <c r="G28" s="2"/>
      <c r="H28" s="2"/>
      <c r="I28" s="2"/>
    </row>
    <row r="29" spans="1:9" ht="76.5" customHeight="1">
      <c r="A29" s="271">
        <f>'ORÇAMENTO ok'!B32</f>
        <v>72844</v>
      </c>
      <c r="B29" s="272" t="str">
        <f>'ORÇAMENTO ok'!C32</f>
        <v>CARGA, MANOBRAS E DESCARGA DE AREIA, BRITA, PEDRA DE MAO E SOLOS COM CAMINHAO BASCULANTE 6 M3 (DESCARGA LIVRE)</v>
      </c>
      <c r="C29" s="275" t="str">
        <f>'ORÇAMENTO ok'!D32</f>
        <v>t</v>
      </c>
      <c r="D29" s="680" t="str">
        <f>'ORÇAMENTO ok'!I32</f>
        <v>Volume de escavação 89,71 m3 para a execução do Rachão (para preparação da base sob do Gabião) x 1,50 peso esp. passar p/ tonelada (DNIT- Manual de Custos de Infraestrutura de Transportes Volume 10 - Conteúdo 11 - Transportes)</v>
      </c>
      <c r="E29" s="680"/>
      <c r="F29" s="681"/>
      <c r="G29" s="2"/>
      <c r="H29" s="2"/>
      <c r="I29" s="2"/>
    </row>
    <row r="30" spans="1:9" ht="87.75" customHeight="1">
      <c r="A30" s="271">
        <f>'ORÇAMENTO ok'!B33</f>
        <v>95878</v>
      </c>
      <c r="B30" s="272" t="str">
        <f>'ORÇAMENTO ok'!C33</f>
        <v>TRANSPORTE COM CAMINHÃO BASCULANTE DE 10 M3, EM VIA URBANA PAVIMENTADA, DMT ATÉ 30 KM (UNIDADE: TXKM). AF_12/2016</v>
      </c>
      <c r="C30" s="275" t="str">
        <f>'ORÇAMENTO ok'!D33</f>
        <v>t*km</v>
      </c>
      <c r="D30" s="680" t="str">
        <f>'ORÇAMENTO ok'!I33</f>
        <v>Volume de escavação 89,71 m3 para a execução do Rachão (para preparação da base sob do Gabião) x 1,50 peso esp. passar p/ tonelada (DNIT- Manual de Custos de Infraestrutura de Transportes Volume 10 - Conteúdo 11 - Transportes) X DMT NOVACAP</v>
      </c>
      <c r="E30" s="680"/>
      <c r="F30" s="681"/>
      <c r="G30" s="2"/>
      <c r="H30" s="2"/>
      <c r="I30" s="2"/>
    </row>
    <row r="31" spans="1:9" ht="40.5" customHeight="1">
      <c r="A31" s="271">
        <f>'ORÇAMENTO ok'!B34</f>
        <v>73698</v>
      </c>
      <c r="B31" s="272" t="str">
        <f>'ORÇAMENTO ok'!C34</f>
        <v>ENROCAMENTO MANUAL, COM ARRUMACAO DO MATERIAL</v>
      </c>
      <c r="C31" s="275" t="str">
        <f>'ORÇAMENTO ok'!D34</f>
        <v>m3</v>
      </c>
      <c r="D31" s="680" t="str">
        <f>'ORÇAMENTO ok'!I34</f>
        <v>89,71 m3 Acerto e compactação do Rachão, retirado do quantitativo do projeto</v>
      </c>
      <c r="E31" s="680"/>
      <c r="F31" s="681"/>
      <c r="G31" s="2"/>
      <c r="H31" s="2"/>
      <c r="I31" s="2"/>
    </row>
    <row r="32" spans="1:9" ht="63.75" customHeight="1" thickBot="1">
      <c r="A32" s="363">
        <f>'ORÇAMENTO ok'!B35</f>
        <v>98504</v>
      </c>
      <c r="B32" s="364" t="str">
        <f>'ORÇAMENTO ok'!C35</f>
        <v>PLANTIO DE GRAMA EM PLACAS. AF_05/2018</v>
      </c>
      <c r="C32" s="365" t="str">
        <f>'ORÇAMENTO ok'!D35</f>
        <v xml:space="preserve">m2 </v>
      </c>
      <c r="D32" s="682" t="str">
        <f>'ORÇAMENTO ok'!I35</f>
        <v xml:space="preserve">63,00m comp. X 5,00m larg= 315,00m² área considerada para plantio de grama              </v>
      </c>
      <c r="E32" s="682"/>
      <c r="F32" s="683"/>
      <c r="G32" s="2"/>
      <c r="H32" s="2"/>
      <c r="I32" s="2"/>
    </row>
    <row r="33" spans="1:9" ht="3.75" customHeight="1" thickBot="1">
      <c r="A33" s="370"/>
      <c r="B33" s="352"/>
      <c r="C33" s="351"/>
      <c r="D33" s="690"/>
      <c r="E33" s="690"/>
      <c r="F33" s="691"/>
      <c r="G33" s="2"/>
      <c r="I33" s="2"/>
    </row>
    <row r="34" spans="1:9" ht="15.75" thickBot="1">
      <c r="A34" s="369" t="str">
        <f>'ORÇAMENTO ok'!B38</f>
        <v>3-</v>
      </c>
      <c r="B34" s="685" t="str">
        <f>'ORÇAMENTO ok'!C38</f>
        <v>GABIÕES, PROTEÇÃO DE CONCRETO EM CIMA DO GABIÃO TIPO COLCHÃO</v>
      </c>
      <c r="C34" s="686"/>
      <c r="D34" s="686"/>
      <c r="E34" s="686"/>
      <c r="F34" s="687"/>
      <c r="G34" s="2"/>
      <c r="I34" s="2"/>
    </row>
    <row r="35" spans="1:9" ht="26.25" thickBot="1">
      <c r="A35" s="175" t="s">
        <v>9</v>
      </c>
      <c r="B35" s="280" t="s">
        <v>0</v>
      </c>
      <c r="C35" s="176" t="s">
        <v>10</v>
      </c>
      <c r="D35" s="672" t="s">
        <v>60</v>
      </c>
      <c r="E35" s="688"/>
      <c r="F35" s="689"/>
      <c r="G35" s="2"/>
      <c r="I35" s="2"/>
    </row>
    <row r="36" spans="1:9" ht="70.5" customHeight="1">
      <c r="A36" s="274">
        <f>'ORÇAMENTO ok'!B40</f>
        <v>92743</v>
      </c>
      <c r="B36" s="273" t="str">
        <f>'ORÇAMENTO ok'!C40</f>
        <v>MURO DE GABIÃO, ENCHIMENTO COM PEDRA DE MÃO TIPO RACHÃO, DE GRAVIDADE, COM GAIOLAS DE COMPRIMENTO IGUAL A 2 M, PARA MUROS COM ALTURA MENOR OU IGUAL A 4 M FORNECIMENTO E EXECUÇÃO. AF_12/2015</v>
      </c>
      <c r="C36" s="270" t="str">
        <f>'ORÇAMENTO ok'!D40</f>
        <v>m3</v>
      </c>
      <c r="D36" s="678" t="str">
        <f>'ORÇAMENTO ok'!I40</f>
        <v>Volume do Gabião caixa retirado do quantitativo do projeto 136,22 m3</v>
      </c>
      <c r="E36" s="678"/>
      <c r="F36" s="679"/>
      <c r="G36" s="2"/>
      <c r="I36" s="2"/>
    </row>
    <row r="37" spans="1:9" ht="52.5" customHeight="1">
      <c r="A37" s="271">
        <f>'ORÇAMENTO ok'!B41</f>
        <v>1525</v>
      </c>
      <c r="B37" s="272" t="str">
        <f>'ORÇAMENTO ok'!C41</f>
        <v>CONCRETO USINADO BOMBEAVEL, CLASSE DE RESISTENCIA C30, COM BRITA 0 E 1, SLUMP = 100 +/- 20 MM, INCLUI SERVICO DE BOMBEAMENTO (NBR 8953)</v>
      </c>
      <c r="C37" s="275" t="str">
        <f>'ORÇAMENTO ok'!D41</f>
        <v>m3</v>
      </c>
      <c r="D37" s="680" t="str">
        <f>'ORÇAMENTO ok'!I41</f>
        <v>Consideramos o volume de Concreto FCK= 30Mpa para proteção em cima do gabião caixa 63,00m comp. x 2,00m larg. x 15 cm altura.</v>
      </c>
      <c r="E37" s="680"/>
      <c r="F37" s="681"/>
      <c r="G37" s="2"/>
      <c r="I37" s="2"/>
    </row>
    <row r="38" spans="1:9" ht="48.75" customHeight="1" thickBot="1">
      <c r="A38" s="363">
        <f>'ORÇAMENTO ok'!B42</f>
        <v>92874</v>
      </c>
      <c r="B38" s="364" t="str">
        <f>'ORÇAMENTO ok'!C42</f>
        <v>LANÇAMENTO COM USO DE BOMBA, ADENSAMENTO E ACABAMENTO DE CONCRETO EM ESTRUTURAS. AF_12/2015</v>
      </c>
      <c r="C38" s="365" t="str">
        <f>'ORÇAMENTO ok'!D42</f>
        <v>m3</v>
      </c>
      <c r="D38" s="682" t="str">
        <f>'ORÇAMENTO ok'!I42</f>
        <v>Lançamento do Concreto FCK= 30Mpa (igual ao cod. 1525).</v>
      </c>
      <c r="E38" s="682"/>
      <c r="F38" s="683"/>
      <c r="G38" s="2"/>
      <c r="I38" s="2"/>
    </row>
    <row r="39" spans="1:9" ht="3" customHeight="1" thickBot="1">
      <c r="A39" s="366"/>
      <c r="B39" s="367"/>
      <c r="C39" s="367"/>
      <c r="D39" s="367"/>
      <c r="E39" s="367"/>
      <c r="F39" s="368"/>
      <c r="G39" s="2"/>
      <c r="H39" s="2"/>
      <c r="I39" s="2"/>
    </row>
    <row r="40" spans="1:9" ht="15.75" thickBot="1">
      <c r="A40" s="369" t="s">
        <v>123</v>
      </c>
      <c r="B40" s="685" t="str">
        <f>'ORÇAMENTO ok'!C45</f>
        <v>DEMOLIÇÃO e EXECUÇÃO DE MEIOS-FIOS</v>
      </c>
      <c r="C40" s="686"/>
      <c r="D40" s="686"/>
      <c r="E40" s="686"/>
      <c r="F40" s="687"/>
      <c r="G40" s="2"/>
      <c r="H40" s="2"/>
      <c r="I40" s="2"/>
    </row>
    <row r="41" spans="1:9" ht="26.25" thickBot="1">
      <c r="A41" s="175" t="s">
        <v>9</v>
      </c>
      <c r="B41" s="280" t="s">
        <v>0</v>
      </c>
      <c r="C41" s="176" t="s">
        <v>10</v>
      </c>
      <c r="D41" s="672" t="s">
        <v>60</v>
      </c>
      <c r="E41" s="688"/>
      <c r="F41" s="689"/>
      <c r="G41" s="2"/>
      <c r="I41" s="2"/>
    </row>
    <row r="42" spans="1:9" ht="40.5" customHeight="1">
      <c r="A42" s="375" t="str">
        <f>'ORÇAMENTO ok'!B47</f>
        <v>1600436M</v>
      </c>
      <c r="B42" s="376" t="str">
        <f>'ORÇAMENTO ok'!C47</f>
        <v>DEMOLIÇÃO DE CONCRETO SIMPLES</v>
      </c>
      <c r="C42" s="377" t="str">
        <f>'ORÇAMENTO ok'!D47</f>
        <v>m3</v>
      </c>
      <c r="D42" s="678" t="str">
        <f>'ORÇAMENTO ok'!I47</f>
        <v>7,00 metros linear de meios fios a demolir (para acesso de máquinas e equipamentos)  x volume do meio fio(0,043)</v>
      </c>
      <c r="E42" s="678"/>
      <c r="F42" s="679"/>
      <c r="G42" s="2"/>
      <c r="I42" s="2"/>
    </row>
    <row r="43" spans="1:9" ht="49.5" customHeight="1">
      <c r="A43" s="378">
        <f>'ORÇAMENTO ok'!B48</f>
        <v>72844</v>
      </c>
      <c r="B43" s="379" t="str">
        <f>'ORÇAMENTO ok'!C48</f>
        <v>CARGA, MANOBRAS E DESCARGA DE AREIA, BRITA, PEDRA DE MAO E SOLOS COM CAMINHAO BASCULANTE 6 M3 (DESCARGA LIVRE)</v>
      </c>
      <c r="C43" s="380" t="str">
        <f>'ORÇAMENTO ok'!D48</f>
        <v>t</v>
      </c>
      <c r="D43" s="680" t="str">
        <f>'ORÇAMENTO ok'!I48</f>
        <v>7,00 metros linear de meios fios a demolir (para acesso de máquinas e equipamentos) x Peso especifico do meio fio(0,103)</v>
      </c>
      <c r="E43" s="680"/>
      <c r="F43" s="681"/>
      <c r="G43" s="2"/>
      <c r="I43" s="2"/>
    </row>
    <row r="44" spans="1:9" ht="51.75" customHeight="1">
      <c r="A44" s="378">
        <f>'ORÇAMENTO ok'!B49</f>
        <v>95878</v>
      </c>
      <c r="B44" s="379" t="str">
        <f>'ORÇAMENTO ok'!C49</f>
        <v>TRANSPORTE COM CAMINHÃO BASCULANTE DE 10 M3, EM VIA URBANA PAVIMENTADA, DMT ATÉ 30 KM (UNIDADE: TXKM). AF_12/2016</v>
      </c>
      <c r="C44" s="380" t="str">
        <f>'ORÇAMENTO ok'!D49</f>
        <v>t*km</v>
      </c>
      <c r="D44" s="680" t="str">
        <f>'ORÇAMENTO ok'!I49</f>
        <v>Cod. 72844 X DMT Bota Fora</v>
      </c>
      <c r="E44" s="680"/>
      <c r="F44" s="681"/>
      <c r="G44" s="2"/>
      <c r="I44" s="2"/>
    </row>
    <row r="45" spans="1:9" ht="78" customHeight="1" thickBot="1">
      <c r="A45" s="381">
        <f>'ORÇAMENTO ok'!B50</f>
        <v>94273</v>
      </c>
      <c r="B45" s="382" t="str">
        <f>'ORÇAMENTO ok'!C50</f>
        <v>ASSENTAMENTO DE GUIA (MEIO-FIO) EM TRECHO RETO, CONFECCIONADA EM CONCRETO PRÉ-FABRICADO, DIMENSÕES 100X15X13X30 CM (COMPRIMENTO X BASE INFERIOR X BASE SUPERIOR X ALTURA), PARA VIAS URBANAS (USO VIÁRIO). AF_06/2016</v>
      </c>
      <c r="C45" s="383" t="str">
        <f>'ORÇAMENTO ok'!D50</f>
        <v xml:space="preserve"> m </v>
      </c>
      <c r="D45" s="682" t="str">
        <f>'ORÇAMENTO ok'!I50</f>
        <v>7,00 metros linear de meios fios a executar (recuperar a demolição dos meios fios do acesso das máquinas)</v>
      </c>
      <c r="E45" s="682"/>
      <c r="F45" s="683"/>
      <c r="G45" s="2"/>
      <c r="I45" s="2"/>
    </row>
    <row r="46" spans="1:9" ht="5.25" customHeight="1" thickBot="1">
      <c r="A46" s="370"/>
      <c r="B46" s="352"/>
      <c r="C46" s="351"/>
      <c r="D46" s="690"/>
      <c r="E46" s="690"/>
      <c r="F46" s="691"/>
      <c r="G46" s="6"/>
      <c r="H46" s="2"/>
      <c r="I46" s="2"/>
    </row>
    <row r="47" spans="1:9" ht="15.75" thickBot="1">
      <c r="A47" s="369" t="s">
        <v>146</v>
      </c>
      <c r="B47" s="685" t="str">
        <f>'ORÇAMENTO ok'!C53</f>
        <v>DEMOLIÇÃO e EXECUÇÃO de CORDÃO DE CONCRETO</v>
      </c>
      <c r="C47" s="686"/>
      <c r="D47" s="686"/>
      <c r="E47" s="686"/>
      <c r="F47" s="687"/>
    </row>
    <row r="48" spans="1:9" ht="26.25" thickBot="1">
      <c r="A48" s="175" t="s">
        <v>9</v>
      </c>
      <c r="B48" s="280" t="s">
        <v>0</v>
      </c>
      <c r="C48" s="176" t="s">
        <v>10</v>
      </c>
      <c r="D48" s="672" t="s">
        <v>60</v>
      </c>
      <c r="E48" s="688"/>
      <c r="F48" s="689"/>
    </row>
    <row r="49" spans="1:8" ht="52.5" customHeight="1">
      <c r="A49" s="375" t="str">
        <f>'ORÇAMENTO ok'!B55</f>
        <v>1600436M</v>
      </c>
      <c r="B49" s="376" t="str">
        <f>'ORÇAMENTO ok'!C55</f>
        <v>DEMOLIÇÃO DE CONCRETO SIMPLES</v>
      </c>
      <c r="C49" s="377" t="str">
        <f>'ORÇAMENTO ok'!D55</f>
        <v>m3</v>
      </c>
      <c r="D49" s="678" t="str">
        <f>'ORÇAMENTO ok'!I55</f>
        <v>120,00 metros linear dos cordões de concreto a demolir (nas laterais da ciclovia)  x volume do meio fio(0,016)</v>
      </c>
      <c r="E49" s="678"/>
      <c r="F49" s="679"/>
    </row>
    <row r="50" spans="1:8" ht="49.5" customHeight="1">
      <c r="A50" s="378">
        <f>'ORÇAMENTO ok'!B56</f>
        <v>72844</v>
      </c>
      <c r="B50" s="379" t="str">
        <f>'ORÇAMENTO ok'!C56</f>
        <v>CARGA, MANOBRAS E DESCARGA DE AREIA, BRITA, PEDRA DE MAO E SOLOS COM CAMINHAO BASCULANTE 6 M3 (DESCARGA LIVRE)</v>
      </c>
      <c r="C50" s="380" t="str">
        <f>'ORÇAMENTO ok'!D56</f>
        <v>t</v>
      </c>
      <c r="D50" s="680" t="str">
        <f>'ORÇAMENTO ok'!I56</f>
        <v>120,00 metros linear dos cordões de concreto (nas laterais da ciclovia) x Peso especifico do meio fio(0,039)</v>
      </c>
      <c r="E50" s="680"/>
      <c r="F50" s="681"/>
    </row>
    <row r="51" spans="1:8" ht="45" customHeight="1">
      <c r="A51" s="378">
        <f>'ORÇAMENTO ok'!B57</f>
        <v>95878</v>
      </c>
      <c r="B51" s="379" t="str">
        <f>'ORÇAMENTO ok'!C57</f>
        <v>TRANSPORTE COM CAMINHÃO BASCULANTE DE 10 M3, EM VIA URBANA PAVIMENTADA, DMT ATÉ 30 KM (UNIDADE: TXKM). AF_12/2016</v>
      </c>
      <c r="C51" s="380" t="str">
        <f>'ORÇAMENTO ok'!D57</f>
        <v>t*km</v>
      </c>
      <c r="D51" s="680" t="str">
        <f>'ORÇAMENTO ok'!I57</f>
        <v>Cod. 72844 X DMT Bota Fora</v>
      </c>
      <c r="E51" s="680"/>
      <c r="F51" s="681"/>
    </row>
    <row r="52" spans="1:8" ht="83.25" customHeight="1" thickBot="1">
      <c r="A52" s="381" t="str">
        <f>'ORÇAMENTO ok'!B58</f>
        <v>94273M</v>
      </c>
      <c r="B52" s="382" t="str">
        <f>'ORÇAMENTO ok'!C58</f>
        <v>ASSENTAMENTO DE GUIA (MEIO-FIO) TIPO CORDÃO, EM TRECHO RETO, CONFECCIONADA EM CONCRETO PRÉ-FABRICADO, DIMENSÕES 100X12X7X20 CM (COMPRIMENTO X BASE INFERIOR X BASE SUPERIOR X ALTURA), PARA VIAS URBANAS (USO VIÁRIO) (FORNECIMENTO E INSTALAÇÃO)</v>
      </c>
      <c r="C52" s="383" t="str">
        <f>'ORÇAMENTO ok'!D58</f>
        <v xml:space="preserve"> m </v>
      </c>
      <c r="D52" s="682" t="str">
        <f>'ORÇAMENTO ok'!I58</f>
        <v>120,00 metros linear metros linear dos cordões de concreto a executar (execução nas laterais da ciclovia)</v>
      </c>
      <c r="E52" s="682"/>
      <c r="F52" s="683"/>
    </row>
    <row r="53" spans="1:8" ht="4.5" customHeight="1" thickBot="1">
      <c r="A53" s="370"/>
      <c r="B53" s="352"/>
      <c r="C53" s="351"/>
      <c r="D53" s="690"/>
      <c r="E53" s="690"/>
      <c r="F53" s="691"/>
    </row>
    <row r="54" spans="1:8" ht="15.75" customHeight="1" thickBot="1">
      <c r="A54" s="369" t="s">
        <v>149</v>
      </c>
      <c r="B54" s="685" t="str">
        <f>'ORÇAMENTO ok'!C61</f>
        <v>DEMOLIÇÃO E EXECUÇÃO DA CICLOVIA</v>
      </c>
      <c r="C54" s="686"/>
      <c r="D54" s="686"/>
      <c r="E54" s="686"/>
      <c r="F54" s="687"/>
      <c r="H54" s="385" t="s">
        <v>166</v>
      </c>
    </row>
    <row r="55" spans="1:8" ht="26.25" customHeight="1" thickBot="1">
      <c r="A55" s="175" t="s">
        <v>9</v>
      </c>
      <c r="B55" s="280" t="s">
        <v>0</v>
      </c>
      <c r="C55" s="176" t="s">
        <v>10</v>
      </c>
      <c r="D55" s="672" t="s">
        <v>60</v>
      </c>
      <c r="E55" s="688"/>
      <c r="F55" s="689"/>
    </row>
    <row r="56" spans="1:8" ht="39.75" customHeight="1">
      <c r="A56" s="274" t="str">
        <f>'ORÇAMENTO ok'!B63</f>
        <v>1600436M</v>
      </c>
      <c r="B56" s="273" t="str">
        <f>'ORÇAMENTO ok'!C63</f>
        <v>DEMOLIÇÃO DE CONCRETO SIMPLES</v>
      </c>
      <c r="C56" s="270" t="str">
        <f>'ORÇAMENTO ok'!D63</f>
        <v>m3</v>
      </c>
      <c r="D56" s="678" t="str">
        <f>'ORÇAMENTO ok'!I63</f>
        <v xml:space="preserve">(60 comp.  x 2 larg.= 120 m2) m2 x espessura de 6cm, do passeio a ser demolido </v>
      </c>
      <c r="E56" s="678"/>
      <c r="F56" s="679"/>
    </row>
    <row r="57" spans="1:8" ht="53.25" customHeight="1">
      <c r="A57" s="271">
        <f>'ORÇAMENTO ok'!B64</f>
        <v>72844</v>
      </c>
      <c r="B57" s="272" t="str">
        <f>'ORÇAMENTO ok'!C64</f>
        <v>CARGA, MANOBRAS E DESCARGA DE AREIA, BRITA, PEDRA DE MAO E SOLOS COM CAMINHAO BASCULANTE 6 M3 (DESCARGA LIVRE)</v>
      </c>
      <c r="C57" s="275" t="str">
        <f>'ORÇAMENTO ok'!D64</f>
        <v>t</v>
      </c>
      <c r="D57" s="680" t="str">
        <f>'ORÇAMENTO ok'!I64</f>
        <v>cod. 1600436M * x 1,50 peso esp. passar p/ tonelada (DNIT- Manual de Custos de Infraestrutura de Transportes Volume 10 - Conteúdo 11 - Transportes)</v>
      </c>
      <c r="E57" s="680"/>
      <c r="F57" s="681"/>
    </row>
    <row r="58" spans="1:8" ht="52.5" customHeight="1">
      <c r="A58" s="271">
        <f>'ORÇAMENTO ok'!B65</f>
        <v>95878</v>
      </c>
      <c r="B58" s="272" t="str">
        <f>'ORÇAMENTO ok'!C65</f>
        <v>TRANSPORTE COM CAMINHÃO BASCULANTE DE 10 M3, EM VIA URBANA PAVIMENTADA, DMT ATÉ 30 KM (UNIDADE: TXKM). AF_12/2016</v>
      </c>
      <c r="C58" s="275" t="str">
        <f>'ORÇAMENTO ok'!D65</f>
        <v>t*km</v>
      </c>
      <c r="D58" s="680" t="str">
        <f>'ORÇAMENTO ok'!I65</f>
        <v>cod. 72844 x 1,50 peso esp. passar p/ tonelada (DNIT- Manual de Custos de Infraestrutura de Transportes Volume 10 - Conteúdo 11 - Transportes) X DMT Bota Fora</v>
      </c>
      <c r="E58" s="680"/>
      <c r="F58" s="681"/>
    </row>
    <row r="59" spans="1:8" ht="63.75" customHeight="1">
      <c r="A59" s="271">
        <f>'ORÇAMENTO ok'!B66</f>
        <v>94991</v>
      </c>
      <c r="B59" s="272" t="str">
        <f>'ORÇAMENTO ok'!C66</f>
        <v xml:space="preserve"> EXECUÇÃO DE PASSEIO (CALÇADA) OU PISO DE CONCRETO COM CONCRETO MOLDADO IN LOCO, USINADO, ACABAMENTO CONVENCIONAL, NÃO ARMADO. AF_07/2016</v>
      </c>
      <c r="C59" s="275" t="str">
        <f>'ORÇAMENTO ok'!D66</f>
        <v>m3</v>
      </c>
      <c r="D59" s="680" t="str">
        <f>'ORÇAMENTO ok'!I66</f>
        <v>Área=(60 comp.  x 2 larg.= 120 m2) x 8 cm espessura considerada= 9,60 m3, deverá o fiscal observar a espessura da ciclovia existente e executar semelhante, passeio a ser recuperado</v>
      </c>
      <c r="E59" s="680"/>
      <c r="F59" s="681"/>
    </row>
    <row r="60" spans="1:8" s="497" customFormat="1" ht="46.5" customHeight="1" thickBot="1">
      <c r="A60" s="363">
        <f>'ORÇAMENTO ok'!B67</f>
        <v>72947</v>
      </c>
      <c r="B60" s="364" t="str">
        <f>'ORÇAMENTO ok'!C67</f>
        <v>SINALIZACAO HORIZONTAL COM TINTA RETRORREFLETIVA A BASE DE RESINA ACRILICA COM MICROESFERAS DE VIDRO</v>
      </c>
      <c r="C60" s="365" t="str">
        <f>'ORÇAMENTO ok'!D67</f>
        <v>m2</v>
      </c>
      <c r="D60" s="682" t="str">
        <f>'ORÇAMENTO ok'!I67</f>
        <v>(60m + 60m= 120m comprimento x 0,10m larg= 12,00m2) + 60m / 3m= 20m x 0,10m= 2,00 m2= 14,00m2</v>
      </c>
      <c r="E60" s="682"/>
      <c r="F60" s="683"/>
    </row>
    <row r="61" spans="1:8" ht="3.75" customHeight="1" thickBot="1">
      <c r="A61" s="370"/>
      <c r="B61" s="352"/>
      <c r="C61" s="351"/>
      <c r="D61" s="690"/>
      <c r="E61" s="690"/>
      <c r="F61" s="691"/>
    </row>
    <row r="62" spans="1:8" s="497" customFormat="1" ht="17.25" customHeight="1" thickBot="1">
      <c r="A62" s="369" t="s">
        <v>405</v>
      </c>
      <c r="B62" s="685" t="str">
        <f>'ORÇAMENTO ok'!C70</f>
        <v>ENSAIOS E ART</v>
      </c>
      <c r="C62" s="686"/>
      <c r="D62" s="686"/>
      <c r="E62" s="686"/>
      <c r="F62" s="687"/>
    </row>
    <row r="63" spans="1:8" s="497" customFormat="1" ht="25.5" customHeight="1" thickBot="1">
      <c r="A63" s="175" t="s">
        <v>9</v>
      </c>
      <c r="B63" s="280" t="s">
        <v>0</v>
      </c>
      <c r="C63" s="176" t="s">
        <v>10</v>
      </c>
      <c r="D63" s="672" t="s">
        <v>60</v>
      </c>
      <c r="E63" s="688"/>
      <c r="F63" s="689"/>
    </row>
    <row r="64" spans="1:8" s="497" customFormat="1" ht="51">
      <c r="A64" s="274" t="str">
        <f>'ORÇAMENTO ok'!B72</f>
        <v>6496 ART_1</v>
      </c>
      <c r="B64" s="273" t="str">
        <f>'ORÇAMENTO ok'!C72</f>
        <v>Pagamento de Anotação de Responsabilidade Técnica - ART - Lei n° 6.496, de 7 de dezembro de 1977 - Tabela AA - Obra ou Serviço - Contrato até de R$8.000,00 Conforme CREA-DF</v>
      </c>
      <c r="C64" s="270" t="str">
        <f>'ORÇAMENTO ok'!D72</f>
        <v>un</v>
      </c>
      <c r="D64" s="678" t="str">
        <f>'ORÇAMENTO ok'!I72</f>
        <v>1 UNID_ART</v>
      </c>
      <c r="E64" s="678"/>
      <c r="F64" s="679"/>
    </row>
    <row r="65" spans="1:6" s="497" customFormat="1" ht="56.25" customHeight="1">
      <c r="A65" s="271" t="str">
        <f>'ORÇAMENTO ok'!B73</f>
        <v>74022/030</v>
      </c>
      <c r="B65" s="272" t="str">
        <f>'ORÇAMENTO ok'!C73</f>
        <v>Ensaio de resistência a compressão simples - concreto</v>
      </c>
      <c r="C65" s="275" t="str">
        <f>'ORÇAMENTO ok'!D73</f>
        <v>un</v>
      </c>
      <c r="D65" s="680" t="str">
        <f>'ORÇAMENTO ok'!I73</f>
        <v>Em conformidade com a NBR 12655, um ensaio para cada caminhão betoneira (estimado em 50m3) = Área de Passeios (m2) x Espessura (cm) = Volume (m3), para um ensaio a cada 50 m3.</v>
      </c>
      <c r="E65" s="680"/>
      <c r="F65" s="681"/>
    </row>
    <row r="66" spans="1:6" s="497" customFormat="1" ht="59.25" customHeight="1" thickBot="1">
      <c r="A66" s="363" t="str">
        <f>'ORÇAMENTO ok'!B74</f>
        <v>74022/058</v>
      </c>
      <c r="B66" s="364" t="str">
        <f>'ORÇAMENTO ok'!C74</f>
        <v>Ensaio de abatimento do tronco de cone</v>
      </c>
      <c r="C66" s="365" t="str">
        <f>'ORÇAMENTO ok'!D74</f>
        <v>un</v>
      </c>
      <c r="D66" s="682" t="str">
        <f>'ORÇAMENTO ok'!I74</f>
        <v>Em conformidade com a NBR 12655, um ensaio para cada caminhão betoneira (estimado em 6m3) = Área de Passeios (m2) x Espessura (cm) = Volume (m3), para um ensaio a cada 6 m3.</v>
      </c>
      <c r="E66" s="682"/>
      <c r="F66" s="683"/>
    </row>
    <row r="67" spans="1:6" s="497" customFormat="1" ht="7.5" customHeight="1" thickBot="1">
      <c r="A67" s="370"/>
      <c r="B67" s="352"/>
      <c r="C67" s="351"/>
      <c r="D67" s="555"/>
      <c r="E67" s="555"/>
      <c r="F67" s="556"/>
    </row>
    <row r="68" spans="1:6" ht="15.75" thickBot="1">
      <c r="A68" s="369" t="s">
        <v>488</v>
      </c>
      <c r="B68" s="685" t="str">
        <f>'ORÇAMENTO ok'!C77</f>
        <v>ADMINISTRAÇÃO LOCAL</v>
      </c>
      <c r="C68" s="686"/>
      <c r="D68" s="686"/>
      <c r="E68" s="686"/>
      <c r="F68" s="687"/>
    </row>
    <row r="69" spans="1:6" ht="26.25" thickBot="1">
      <c r="A69" s="175" t="s">
        <v>9</v>
      </c>
      <c r="B69" s="280" t="s">
        <v>0</v>
      </c>
      <c r="C69" s="176" t="s">
        <v>10</v>
      </c>
      <c r="D69" s="672" t="s">
        <v>60</v>
      </c>
      <c r="E69" s="688"/>
      <c r="F69" s="689"/>
    </row>
    <row r="70" spans="1:6" ht="31.5" customHeight="1">
      <c r="A70" s="274" t="str">
        <f>'ORÇAMENTO ok'!B79</f>
        <v>74209/001</v>
      </c>
      <c r="B70" s="273" t="str">
        <f>'ORÇAMENTO ok'!C79</f>
        <v>PLACA DE OBRA EM CHAPA DE ACO GALVANIZADO</v>
      </c>
      <c r="C70" s="270" t="str">
        <f>'ORÇAMENTO ok'!D79</f>
        <v>m2</v>
      </c>
      <c r="D70" s="678" t="str">
        <f>'ORÇAMENTO ok'!I79</f>
        <v>Foi considerado 1 placas de 12 m2</v>
      </c>
      <c r="E70" s="678"/>
      <c r="F70" s="679"/>
    </row>
    <row r="71" spans="1:6" s="497" customFormat="1" ht="31.5" customHeight="1">
      <c r="A71" s="271" t="str">
        <f>'ORÇAMENTO ok'!B80</f>
        <v>74209/001</v>
      </c>
      <c r="B71" s="272" t="str">
        <f>'ORÇAMENTO ok'!C80</f>
        <v>PLACA DE OBRA (GDF_Governo DF)</v>
      </c>
      <c r="C71" s="275" t="str">
        <f>'ORÇAMENTO ok'!D80</f>
        <v>m2</v>
      </c>
      <c r="D71" s="680" t="str">
        <f>'ORÇAMENTO ok'!I80</f>
        <v>Foi considerado 4 placas de 80 x 50= 0,40 m2 Cada</v>
      </c>
      <c r="E71" s="680"/>
      <c r="F71" s="681"/>
    </row>
    <row r="72" spans="1:6" s="497" customFormat="1" ht="133.5" customHeight="1">
      <c r="A72" s="271" t="str">
        <f>'ORÇAMENTO ok'!B81</f>
        <v>5914640 / SICRO</v>
      </c>
      <c r="B72" s="272" t="str">
        <f>'ORÇAMENTO ok'!C81</f>
        <v>Transporte com cavalo mecânico de 30 t - rodovia pavimentada</v>
      </c>
      <c r="C72" s="275" t="str">
        <f>'ORÇAMENTO ok'!D81</f>
        <v>t*km</v>
      </c>
      <c r="D72" s="680" t="str">
        <f>'ORÇAMENTO ok'!I81</f>
        <v>Peso dos equipamentos (Trator de esteiras 16,70t + Motoniveladora 13,032t + Pá carregadeira 11,632t ) + Rolo Compactador vibratório de um cilindro 8,1 T + Rolo Compactador de pneu estático 26 T) + Retroescavadeira sobre rodas com carregadeira, tração 4X4, Peso operacional Mín 7.140 Kg + Escavadeira Hidráulica sobre esteiras, caçamba 0,80 M3, Peso operacional 17 T  x DMT NOVACAP 18,50km x 2(ida e volta)</v>
      </c>
      <c r="E72" s="680"/>
      <c r="F72" s="681"/>
    </row>
    <row r="73" spans="1:6" ht="25.5">
      <c r="A73" s="271">
        <f>'ORÇAMENTO ok'!B88</f>
        <v>93572</v>
      </c>
      <c r="B73" s="272" t="str">
        <f>'ORÇAMENTO ok'!C88</f>
        <v xml:space="preserve">ENCARREGADO GERAL DE OBRAS COM ENCARGOS COMPLEMENTARES </v>
      </c>
      <c r="C73" s="275" t="str">
        <f>'ORÇAMENTO ok'!D88</f>
        <v>MÊS</v>
      </c>
      <c r="D73" s="680" t="str">
        <f>'ORÇAMENTO ok'!I88</f>
        <v>1 encarregados mês (Tempo da obra 2 meses)</v>
      </c>
      <c r="E73" s="680"/>
      <c r="F73" s="681"/>
    </row>
    <row r="74" spans="1:6" ht="41.25" customHeight="1">
      <c r="A74" s="271">
        <f>'ORÇAMENTO ok'!B91</f>
        <v>85424</v>
      </c>
      <c r="B74" s="272" t="str">
        <f>'ORÇAMENTO ok'!C91</f>
        <v>ISOLAMENTO DE OBRA COM TELA PLASTICA COM MALHA DE 5MM E ESTRUTURA DE MADEIRA PONTALETEADA</v>
      </c>
      <c r="C74" s="275" t="str">
        <f>'ORÇAMENTO ok'!D91</f>
        <v>m²</v>
      </c>
      <c r="D74" s="680" t="str">
        <f>'ORÇAMENTO ok'!I91</f>
        <v xml:space="preserve">Foi considerado para isolamento de advertência </v>
      </c>
      <c r="E74" s="680"/>
      <c r="F74" s="681"/>
    </row>
    <row r="75" spans="1:6" ht="36" customHeight="1" thickBot="1">
      <c r="A75" s="363" t="str">
        <f>'ORÇAMENTO ok'!B92</f>
        <v>74221/001</v>
      </c>
      <c r="B75" s="364" t="str">
        <f>'ORÇAMENTO ok'!C92</f>
        <v>SINALIZACAO DE TRANSITO - NOTURNA</v>
      </c>
      <c r="C75" s="365" t="str">
        <f>'ORÇAMENTO ok'!D92</f>
        <v>m</v>
      </c>
      <c r="D75" s="682" t="str">
        <f>'ORÇAMENTO ok'!I92</f>
        <v>Foi considerado para alerta e advertência</v>
      </c>
      <c r="E75" s="682"/>
      <c r="F75" s="683"/>
    </row>
    <row r="76" spans="1:6" ht="6.75" customHeight="1"/>
  </sheetData>
  <mergeCells count="70">
    <mergeCell ref="D75:F75"/>
    <mergeCell ref="D74:F74"/>
    <mergeCell ref="D60:F60"/>
    <mergeCell ref="D71:F71"/>
    <mergeCell ref="D72:F72"/>
    <mergeCell ref="D61:F61"/>
    <mergeCell ref="B68:F68"/>
    <mergeCell ref="D69:F69"/>
    <mergeCell ref="D70:F70"/>
    <mergeCell ref="D73:F73"/>
    <mergeCell ref="B62:F62"/>
    <mergeCell ref="D63:F63"/>
    <mergeCell ref="D64:F64"/>
    <mergeCell ref="D65:F65"/>
    <mergeCell ref="D66:F66"/>
    <mergeCell ref="D16:F16"/>
    <mergeCell ref="D17:F17"/>
    <mergeCell ref="D53:F53"/>
    <mergeCell ref="B54:F54"/>
    <mergeCell ref="B40:F40"/>
    <mergeCell ref="D44:F44"/>
    <mergeCell ref="D51:F51"/>
    <mergeCell ref="D52:F52"/>
    <mergeCell ref="D49:F49"/>
    <mergeCell ref="D50:F50"/>
    <mergeCell ref="D42:F42"/>
    <mergeCell ref="D45:F45"/>
    <mergeCell ref="D46:F46"/>
    <mergeCell ref="D48:F48"/>
    <mergeCell ref="D43:F43"/>
    <mergeCell ref="B47:F47"/>
    <mergeCell ref="B20:F20"/>
    <mergeCell ref="D35:F35"/>
    <mergeCell ref="D36:F36"/>
    <mergeCell ref="D37:F37"/>
    <mergeCell ref="D23:F23"/>
    <mergeCell ref="D24:F24"/>
    <mergeCell ref="D25:F25"/>
    <mergeCell ref="D26:F26"/>
    <mergeCell ref="D27:F27"/>
    <mergeCell ref="D31:F31"/>
    <mergeCell ref="D32:F32"/>
    <mergeCell ref="D55:F55"/>
    <mergeCell ref="D56:F56"/>
    <mergeCell ref="D57:F57"/>
    <mergeCell ref="D58:F58"/>
    <mergeCell ref="D59:F59"/>
    <mergeCell ref="D41:F41"/>
    <mergeCell ref="D28:F28"/>
    <mergeCell ref="D29:F29"/>
    <mergeCell ref="D30:F30"/>
    <mergeCell ref="D38:F38"/>
    <mergeCell ref="D33:F33"/>
    <mergeCell ref="B34:F34"/>
    <mergeCell ref="A1:F1"/>
    <mergeCell ref="D12:F12"/>
    <mergeCell ref="D21:F21"/>
    <mergeCell ref="D13:F13"/>
    <mergeCell ref="D22:F22"/>
    <mergeCell ref="D14:F14"/>
    <mergeCell ref="D15:F15"/>
    <mergeCell ref="D18:F18"/>
    <mergeCell ref="A3:F3"/>
    <mergeCell ref="A4:F4"/>
    <mergeCell ref="A5:F5"/>
    <mergeCell ref="A6:F6"/>
    <mergeCell ref="A7:F7"/>
    <mergeCell ref="A8:F8"/>
    <mergeCell ref="A10:F10"/>
    <mergeCell ref="B11:F11"/>
  </mergeCells>
  <printOptions horizontalCentered="1"/>
  <pageMargins left="0.56000000000000005" right="0.23622047244094491" top="0.4" bottom="0.3" header="0.25" footer="0.2"/>
  <pageSetup paperSize="9" scale="94" fitToHeight="22" orientation="portrait" r:id="rId1"/>
  <drawing r:id="rId2"/>
</worksheet>
</file>

<file path=xl/worksheets/sheet5.xml><?xml version="1.0" encoding="utf-8"?>
<worksheet xmlns="http://schemas.openxmlformats.org/spreadsheetml/2006/main" xmlns:r="http://schemas.openxmlformats.org/officeDocument/2006/relationships">
  <dimension ref="A2:P211"/>
  <sheetViews>
    <sheetView view="pageBreakPreview" topLeftCell="A43" zoomScaleNormal="100" zoomScaleSheetLayoutView="100" workbookViewId="0">
      <selection activeCell="F13" sqref="F13"/>
    </sheetView>
  </sheetViews>
  <sheetFormatPr defaultRowHeight="15"/>
  <cols>
    <col min="1" max="3" width="9.140625" style="497"/>
    <col min="4" max="4" width="12.28515625" style="497" customWidth="1"/>
    <col min="5" max="5" width="7.140625" style="497" customWidth="1"/>
    <col min="6" max="8" width="9.140625" style="497"/>
    <col min="9" max="9" width="8.42578125" style="497" customWidth="1"/>
    <col min="10" max="10" width="16.5703125" style="497" customWidth="1"/>
    <col min="11" max="16384" width="9.140625" style="497"/>
  </cols>
  <sheetData>
    <row r="2" spans="1:10" ht="18.75">
      <c r="A2" s="692" t="s">
        <v>476</v>
      </c>
      <c r="B2" s="692"/>
      <c r="C2" s="692"/>
      <c r="D2" s="692"/>
      <c r="E2" s="692"/>
      <c r="F2" s="692"/>
      <c r="G2" s="692"/>
      <c r="H2" s="692"/>
      <c r="I2" s="692"/>
      <c r="J2" s="692"/>
    </row>
    <row r="29" spans="1:1" ht="18.75">
      <c r="A29" s="553"/>
    </row>
    <row r="39" spans="16:16" ht="15.75">
      <c r="P39" s="142"/>
    </row>
    <row r="53" spans="1:10" ht="18.75">
      <c r="A53" s="553"/>
    </row>
    <row r="55" spans="1:10" ht="18.75">
      <c r="A55" s="692" t="s">
        <v>476</v>
      </c>
      <c r="B55" s="692"/>
      <c r="C55" s="692"/>
      <c r="D55" s="692"/>
      <c r="E55" s="692"/>
      <c r="F55" s="692"/>
      <c r="G55" s="692"/>
      <c r="H55" s="692"/>
      <c r="I55" s="692"/>
      <c r="J55" s="692"/>
    </row>
    <row r="80" spans="1:1" ht="18.75">
      <c r="A80" s="553"/>
    </row>
    <row r="105" spans="1:10" ht="18.75">
      <c r="A105" s="553"/>
    </row>
    <row r="106" spans="1:10" ht="18.75">
      <c r="A106" s="553"/>
    </row>
    <row r="108" spans="1:10" ht="18.75">
      <c r="A108" s="554"/>
      <c r="B108" s="554"/>
      <c r="C108" s="554"/>
      <c r="D108" s="554"/>
      <c r="E108" s="554"/>
      <c r="F108" s="554"/>
      <c r="G108" s="554"/>
      <c r="H108" s="554"/>
      <c r="I108" s="554"/>
      <c r="J108" s="554"/>
    </row>
    <row r="133" spans="1:1" ht="18.75">
      <c r="A133" s="553"/>
    </row>
    <row r="159" spans="1:1" ht="18.75">
      <c r="A159" s="553"/>
    </row>
    <row r="161" spans="1:10" ht="18.75">
      <c r="A161" s="554"/>
      <c r="B161" s="554"/>
      <c r="C161" s="554"/>
      <c r="D161" s="554"/>
      <c r="E161" s="554"/>
      <c r="F161" s="554"/>
      <c r="G161" s="554"/>
      <c r="H161" s="554"/>
      <c r="I161" s="554"/>
      <c r="J161" s="554"/>
    </row>
    <row r="211" spans="1:10" ht="18.75">
      <c r="A211" s="554"/>
      <c r="B211" s="554"/>
      <c r="C211" s="554"/>
      <c r="D211" s="554"/>
      <c r="E211" s="554"/>
      <c r="F211" s="554"/>
      <c r="G211" s="554"/>
      <c r="H211" s="554"/>
      <c r="I211" s="554"/>
      <c r="J211" s="554"/>
    </row>
  </sheetData>
  <mergeCells count="2">
    <mergeCell ref="A2:J2"/>
    <mergeCell ref="A55:J55"/>
  </mergeCells>
  <pageMargins left="0.25" right="0.25" top="0.42" bottom="0.44" header="0.3" footer="0.3"/>
  <pageSetup paperSize="9" scale="99" orientation="portrait" r:id="rId1"/>
  <drawing r:id="rId2"/>
</worksheet>
</file>

<file path=xl/worksheets/sheet6.xml><?xml version="1.0" encoding="utf-8"?>
<worksheet xmlns="http://schemas.openxmlformats.org/spreadsheetml/2006/main" xmlns:r="http://schemas.openxmlformats.org/officeDocument/2006/relationships">
  <dimension ref="A1:V96"/>
  <sheetViews>
    <sheetView view="pageBreakPreview" topLeftCell="A4" zoomScale="80" zoomScaleNormal="100" zoomScaleSheetLayoutView="80" workbookViewId="0">
      <selection activeCell="F13" sqref="F13"/>
    </sheetView>
  </sheetViews>
  <sheetFormatPr defaultColWidth="10.7109375" defaultRowHeight="15"/>
  <cols>
    <col min="1" max="1" width="6" style="77" customWidth="1"/>
    <col min="2" max="2" width="10.7109375" style="77" customWidth="1"/>
    <col min="3" max="3" width="5.7109375" style="77" customWidth="1"/>
    <col min="4" max="4" width="11.5703125" style="77" customWidth="1"/>
    <col min="5" max="5" width="25.42578125" style="77" customWidth="1"/>
    <col min="6" max="6" width="19.85546875" style="77" customWidth="1"/>
    <col min="7" max="7" width="14.5703125" style="77" customWidth="1"/>
    <col min="8" max="8" width="15.7109375" style="77" customWidth="1"/>
    <col min="9" max="9" width="19.7109375" style="77" customWidth="1"/>
    <col min="10" max="10" width="15.42578125" style="77" customWidth="1"/>
    <col min="11" max="11" width="4.7109375" style="111" customWidth="1"/>
    <col min="12" max="12" width="15.85546875" style="112" customWidth="1"/>
    <col min="13" max="14" width="9.140625" style="77" customWidth="1"/>
    <col min="15" max="16" width="15.7109375" style="77" customWidth="1"/>
    <col min="17" max="17" width="14.42578125" style="113" customWidth="1"/>
    <col min="18" max="18" width="14.140625" style="77" customWidth="1"/>
    <col min="19" max="255" width="9.140625" style="77" customWidth="1"/>
    <col min="256" max="256" width="10.7109375" style="77"/>
    <col min="257" max="257" width="10.7109375" style="77" customWidth="1"/>
    <col min="258" max="258" width="5.7109375" style="77" customWidth="1"/>
    <col min="259" max="259" width="8.7109375" style="77" customWidth="1"/>
    <col min="260" max="260" width="9" style="77" customWidth="1"/>
    <col min="261" max="262" width="15.7109375" style="77" customWidth="1"/>
    <col min="263" max="266" width="0" style="77" hidden="1" customWidth="1"/>
    <col min="267" max="267" width="15.7109375" style="77" customWidth="1"/>
    <col min="268" max="268" width="10.7109375" style="77" customWidth="1"/>
    <col min="269" max="269" width="0" style="77" hidden="1" customWidth="1"/>
    <col min="270" max="270" width="4.7109375" style="77" customWidth="1"/>
    <col min="271" max="271" width="13.7109375" style="77" customWidth="1"/>
    <col min="272" max="272" width="9.140625" style="77" customWidth="1"/>
    <col min="273" max="273" width="22.28515625" style="77" customWidth="1"/>
    <col min="274" max="511" width="9.140625" style="77" customWidth="1"/>
    <col min="512" max="512" width="10.7109375" style="77"/>
    <col min="513" max="513" width="10.7109375" style="77" customWidth="1"/>
    <col min="514" max="514" width="5.7109375" style="77" customWidth="1"/>
    <col min="515" max="515" width="8.7109375" style="77" customWidth="1"/>
    <col min="516" max="516" width="9" style="77" customWidth="1"/>
    <col min="517" max="518" width="15.7109375" style="77" customWidth="1"/>
    <col min="519" max="522" width="0" style="77" hidden="1" customWidth="1"/>
    <col min="523" max="523" width="15.7109375" style="77" customWidth="1"/>
    <col min="524" max="524" width="10.7109375" style="77" customWidth="1"/>
    <col min="525" max="525" width="0" style="77" hidden="1" customWidth="1"/>
    <col min="526" max="526" width="4.7109375" style="77" customWidth="1"/>
    <col min="527" max="527" width="13.7109375" style="77" customWidth="1"/>
    <col min="528" max="528" width="9.140625" style="77" customWidth="1"/>
    <col min="529" max="529" width="22.28515625" style="77" customWidth="1"/>
    <col min="530" max="767" width="9.140625" style="77" customWidth="1"/>
    <col min="768" max="768" width="10.7109375" style="77"/>
    <col min="769" max="769" width="10.7109375" style="77" customWidth="1"/>
    <col min="770" max="770" width="5.7109375" style="77" customWidth="1"/>
    <col min="771" max="771" width="8.7109375" style="77" customWidth="1"/>
    <col min="772" max="772" width="9" style="77" customWidth="1"/>
    <col min="773" max="774" width="15.7109375" style="77" customWidth="1"/>
    <col min="775" max="778" width="0" style="77" hidden="1" customWidth="1"/>
    <col min="779" max="779" width="15.7109375" style="77" customWidth="1"/>
    <col min="780" max="780" width="10.7109375" style="77" customWidth="1"/>
    <col min="781" max="781" width="0" style="77" hidden="1" customWidth="1"/>
    <col min="782" max="782" width="4.7109375" style="77" customWidth="1"/>
    <col min="783" max="783" width="13.7109375" style="77" customWidth="1"/>
    <col min="784" max="784" width="9.140625" style="77" customWidth="1"/>
    <col min="785" max="785" width="22.28515625" style="77" customWidth="1"/>
    <col min="786" max="1023" width="9.140625" style="77" customWidth="1"/>
    <col min="1024" max="1024" width="10.7109375" style="77"/>
    <col min="1025" max="1025" width="10.7109375" style="77" customWidth="1"/>
    <col min="1026" max="1026" width="5.7109375" style="77" customWidth="1"/>
    <col min="1027" max="1027" width="8.7109375" style="77" customWidth="1"/>
    <col min="1028" max="1028" width="9" style="77" customWidth="1"/>
    <col min="1029" max="1030" width="15.7109375" style="77" customWidth="1"/>
    <col min="1031" max="1034" width="0" style="77" hidden="1" customWidth="1"/>
    <col min="1035" max="1035" width="15.7109375" style="77" customWidth="1"/>
    <col min="1036" max="1036" width="10.7109375" style="77" customWidth="1"/>
    <col min="1037" max="1037" width="0" style="77" hidden="1" customWidth="1"/>
    <col min="1038" max="1038" width="4.7109375" style="77" customWidth="1"/>
    <col min="1039" max="1039" width="13.7109375" style="77" customWidth="1"/>
    <col min="1040" max="1040" width="9.140625" style="77" customWidth="1"/>
    <col min="1041" max="1041" width="22.28515625" style="77" customWidth="1"/>
    <col min="1042" max="1279" width="9.140625" style="77" customWidth="1"/>
    <col min="1280" max="1280" width="10.7109375" style="77"/>
    <col min="1281" max="1281" width="10.7109375" style="77" customWidth="1"/>
    <col min="1282" max="1282" width="5.7109375" style="77" customWidth="1"/>
    <col min="1283" max="1283" width="8.7109375" style="77" customWidth="1"/>
    <col min="1284" max="1284" width="9" style="77" customWidth="1"/>
    <col min="1285" max="1286" width="15.7109375" style="77" customWidth="1"/>
    <col min="1287" max="1290" width="0" style="77" hidden="1" customWidth="1"/>
    <col min="1291" max="1291" width="15.7109375" style="77" customWidth="1"/>
    <col min="1292" max="1292" width="10.7109375" style="77" customWidth="1"/>
    <col min="1293" max="1293" width="0" style="77" hidden="1" customWidth="1"/>
    <col min="1294" max="1294" width="4.7109375" style="77" customWidth="1"/>
    <col min="1295" max="1295" width="13.7109375" style="77" customWidth="1"/>
    <col min="1296" max="1296" width="9.140625" style="77" customWidth="1"/>
    <col min="1297" max="1297" width="22.28515625" style="77" customWidth="1"/>
    <col min="1298" max="1535" width="9.140625" style="77" customWidth="1"/>
    <col min="1536" max="1536" width="10.7109375" style="77"/>
    <col min="1537" max="1537" width="10.7109375" style="77" customWidth="1"/>
    <col min="1538" max="1538" width="5.7109375" style="77" customWidth="1"/>
    <col min="1539" max="1539" width="8.7109375" style="77" customWidth="1"/>
    <col min="1540" max="1540" width="9" style="77" customWidth="1"/>
    <col min="1541" max="1542" width="15.7109375" style="77" customWidth="1"/>
    <col min="1543" max="1546" width="0" style="77" hidden="1" customWidth="1"/>
    <col min="1547" max="1547" width="15.7109375" style="77" customWidth="1"/>
    <col min="1548" max="1548" width="10.7109375" style="77" customWidth="1"/>
    <col min="1549" max="1549" width="0" style="77" hidden="1" customWidth="1"/>
    <col min="1550" max="1550" width="4.7109375" style="77" customWidth="1"/>
    <col min="1551" max="1551" width="13.7109375" style="77" customWidth="1"/>
    <col min="1552" max="1552" width="9.140625" style="77" customWidth="1"/>
    <col min="1553" max="1553" width="22.28515625" style="77" customWidth="1"/>
    <col min="1554" max="1791" width="9.140625" style="77" customWidth="1"/>
    <col min="1792" max="1792" width="10.7109375" style="77"/>
    <col min="1793" max="1793" width="10.7109375" style="77" customWidth="1"/>
    <col min="1794" max="1794" width="5.7109375" style="77" customWidth="1"/>
    <col min="1795" max="1795" width="8.7109375" style="77" customWidth="1"/>
    <col min="1796" max="1796" width="9" style="77" customWidth="1"/>
    <col min="1797" max="1798" width="15.7109375" style="77" customWidth="1"/>
    <col min="1799" max="1802" width="0" style="77" hidden="1" customWidth="1"/>
    <col min="1803" max="1803" width="15.7109375" style="77" customWidth="1"/>
    <col min="1804" max="1804" width="10.7109375" style="77" customWidth="1"/>
    <col min="1805" max="1805" width="0" style="77" hidden="1" customWidth="1"/>
    <col min="1806" max="1806" width="4.7109375" style="77" customWidth="1"/>
    <col min="1807" max="1807" width="13.7109375" style="77" customWidth="1"/>
    <col min="1808" max="1808" width="9.140625" style="77" customWidth="1"/>
    <col min="1809" max="1809" width="22.28515625" style="77" customWidth="1"/>
    <col min="1810" max="2047" width="9.140625" style="77" customWidth="1"/>
    <col min="2048" max="2048" width="10.7109375" style="77"/>
    <col min="2049" max="2049" width="10.7109375" style="77" customWidth="1"/>
    <col min="2050" max="2050" width="5.7109375" style="77" customWidth="1"/>
    <col min="2051" max="2051" width="8.7109375" style="77" customWidth="1"/>
    <col min="2052" max="2052" width="9" style="77" customWidth="1"/>
    <col min="2053" max="2054" width="15.7109375" style="77" customWidth="1"/>
    <col min="2055" max="2058" width="0" style="77" hidden="1" customWidth="1"/>
    <col min="2059" max="2059" width="15.7109375" style="77" customWidth="1"/>
    <col min="2060" max="2060" width="10.7109375" style="77" customWidth="1"/>
    <col min="2061" max="2061" width="0" style="77" hidden="1" customWidth="1"/>
    <col min="2062" max="2062" width="4.7109375" style="77" customWidth="1"/>
    <col min="2063" max="2063" width="13.7109375" style="77" customWidth="1"/>
    <col min="2064" max="2064" width="9.140625" style="77" customWidth="1"/>
    <col min="2065" max="2065" width="22.28515625" style="77" customWidth="1"/>
    <col min="2066" max="2303" width="9.140625" style="77" customWidth="1"/>
    <col min="2304" max="2304" width="10.7109375" style="77"/>
    <col min="2305" max="2305" width="10.7109375" style="77" customWidth="1"/>
    <col min="2306" max="2306" width="5.7109375" style="77" customWidth="1"/>
    <col min="2307" max="2307" width="8.7109375" style="77" customWidth="1"/>
    <col min="2308" max="2308" width="9" style="77" customWidth="1"/>
    <col min="2309" max="2310" width="15.7109375" style="77" customWidth="1"/>
    <col min="2311" max="2314" width="0" style="77" hidden="1" customWidth="1"/>
    <col min="2315" max="2315" width="15.7109375" style="77" customWidth="1"/>
    <col min="2316" max="2316" width="10.7109375" style="77" customWidth="1"/>
    <col min="2317" max="2317" width="0" style="77" hidden="1" customWidth="1"/>
    <col min="2318" max="2318" width="4.7109375" style="77" customWidth="1"/>
    <col min="2319" max="2319" width="13.7109375" style="77" customWidth="1"/>
    <col min="2320" max="2320" width="9.140625" style="77" customWidth="1"/>
    <col min="2321" max="2321" width="22.28515625" style="77" customWidth="1"/>
    <col min="2322" max="2559" width="9.140625" style="77" customWidth="1"/>
    <col min="2560" max="2560" width="10.7109375" style="77"/>
    <col min="2561" max="2561" width="10.7109375" style="77" customWidth="1"/>
    <col min="2562" max="2562" width="5.7109375" style="77" customWidth="1"/>
    <col min="2563" max="2563" width="8.7109375" style="77" customWidth="1"/>
    <col min="2564" max="2564" width="9" style="77" customWidth="1"/>
    <col min="2565" max="2566" width="15.7109375" style="77" customWidth="1"/>
    <col min="2567" max="2570" width="0" style="77" hidden="1" customWidth="1"/>
    <col min="2571" max="2571" width="15.7109375" style="77" customWidth="1"/>
    <col min="2572" max="2572" width="10.7109375" style="77" customWidth="1"/>
    <col min="2573" max="2573" width="0" style="77" hidden="1" customWidth="1"/>
    <col min="2574" max="2574" width="4.7109375" style="77" customWidth="1"/>
    <col min="2575" max="2575" width="13.7109375" style="77" customWidth="1"/>
    <col min="2576" max="2576" width="9.140625" style="77" customWidth="1"/>
    <col min="2577" max="2577" width="22.28515625" style="77" customWidth="1"/>
    <col min="2578" max="2815" width="9.140625" style="77" customWidth="1"/>
    <col min="2816" max="2816" width="10.7109375" style="77"/>
    <col min="2817" max="2817" width="10.7109375" style="77" customWidth="1"/>
    <col min="2818" max="2818" width="5.7109375" style="77" customWidth="1"/>
    <col min="2819" max="2819" width="8.7109375" style="77" customWidth="1"/>
    <col min="2820" max="2820" width="9" style="77" customWidth="1"/>
    <col min="2821" max="2822" width="15.7109375" style="77" customWidth="1"/>
    <col min="2823" max="2826" width="0" style="77" hidden="1" customWidth="1"/>
    <col min="2827" max="2827" width="15.7109375" style="77" customWidth="1"/>
    <col min="2828" max="2828" width="10.7109375" style="77" customWidth="1"/>
    <col min="2829" max="2829" width="0" style="77" hidden="1" customWidth="1"/>
    <col min="2830" max="2830" width="4.7109375" style="77" customWidth="1"/>
    <col min="2831" max="2831" width="13.7109375" style="77" customWidth="1"/>
    <col min="2832" max="2832" width="9.140625" style="77" customWidth="1"/>
    <col min="2833" max="2833" width="22.28515625" style="77" customWidth="1"/>
    <col min="2834" max="3071" width="9.140625" style="77" customWidth="1"/>
    <col min="3072" max="3072" width="10.7109375" style="77"/>
    <col min="3073" max="3073" width="10.7109375" style="77" customWidth="1"/>
    <col min="3074" max="3074" width="5.7109375" style="77" customWidth="1"/>
    <col min="3075" max="3075" width="8.7109375" style="77" customWidth="1"/>
    <col min="3076" max="3076" width="9" style="77" customWidth="1"/>
    <col min="3077" max="3078" width="15.7109375" style="77" customWidth="1"/>
    <col min="3079" max="3082" width="0" style="77" hidden="1" customWidth="1"/>
    <col min="3083" max="3083" width="15.7109375" style="77" customWidth="1"/>
    <col min="3084" max="3084" width="10.7109375" style="77" customWidth="1"/>
    <col min="3085" max="3085" width="0" style="77" hidden="1" customWidth="1"/>
    <col min="3086" max="3086" width="4.7109375" style="77" customWidth="1"/>
    <col min="3087" max="3087" width="13.7109375" style="77" customWidth="1"/>
    <col min="3088" max="3088" width="9.140625" style="77" customWidth="1"/>
    <col min="3089" max="3089" width="22.28515625" style="77" customWidth="1"/>
    <col min="3090" max="3327" width="9.140625" style="77" customWidth="1"/>
    <col min="3328" max="3328" width="10.7109375" style="77"/>
    <col min="3329" max="3329" width="10.7109375" style="77" customWidth="1"/>
    <col min="3330" max="3330" width="5.7109375" style="77" customWidth="1"/>
    <col min="3331" max="3331" width="8.7109375" style="77" customWidth="1"/>
    <col min="3332" max="3332" width="9" style="77" customWidth="1"/>
    <col min="3333" max="3334" width="15.7109375" style="77" customWidth="1"/>
    <col min="3335" max="3338" width="0" style="77" hidden="1" customWidth="1"/>
    <col min="3339" max="3339" width="15.7109375" style="77" customWidth="1"/>
    <col min="3340" max="3340" width="10.7109375" style="77" customWidth="1"/>
    <col min="3341" max="3341" width="0" style="77" hidden="1" customWidth="1"/>
    <col min="3342" max="3342" width="4.7109375" style="77" customWidth="1"/>
    <col min="3343" max="3343" width="13.7109375" style="77" customWidth="1"/>
    <col min="3344" max="3344" width="9.140625" style="77" customWidth="1"/>
    <col min="3345" max="3345" width="22.28515625" style="77" customWidth="1"/>
    <col min="3346" max="3583" width="9.140625" style="77" customWidth="1"/>
    <col min="3584" max="3584" width="10.7109375" style="77"/>
    <col min="3585" max="3585" width="10.7109375" style="77" customWidth="1"/>
    <col min="3586" max="3586" width="5.7109375" style="77" customWidth="1"/>
    <col min="3587" max="3587" width="8.7109375" style="77" customWidth="1"/>
    <col min="3588" max="3588" width="9" style="77" customWidth="1"/>
    <col min="3589" max="3590" width="15.7109375" style="77" customWidth="1"/>
    <col min="3591" max="3594" width="0" style="77" hidden="1" customWidth="1"/>
    <col min="3595" max="3595" width="15.7109375" style="77" customWidth="1"/>
    <col min="3596" max="3596" width="10.7109375" style="77" customWidth="1"/>
    <col min="3597" max="3597" width="0" style="77" hidden="1" customWidth="1"/>
    <col min="3598" max="3598" width="4.7109375" style="77" customWidth="1"/>
    <col min="3599" max="3599" width="13.7109375" style="77" customWidth="1"/>
    <col min="3600" max="3600" width="9.140625" style="77" customWidth="1"/>
    <col min="3601" max="3601" width="22.28515625" style="77" customWidth="1"/>
    <col min="3602" max="3839" width="9.140625" style="77" customWidth="1"/>
    <col min="3840" max="3840" width="10.7109375" style="77"/>
    <col min="3841" max="3841" width="10.7109375" style="77" customWidth="1"/>
    <col min="3842" max="3842" width="5.7109375" style="77" customWidth="1"/>
    <col min="3843" max="3843" width="8.7109375" style="77" customWidth="1"/>
    <col min="3844" max="3844" width="9" style="77" customWidth="1"/>
    <col min="3845" max="3846" width="15.7109375" style="77" customWidth="1"/>
    <col min="3847" max="3850" width="0" style="77" hidden="1" customWidth="1"/>
    <col min="3851" max="3851" width="15.7109375" style="77" customWidth="1"/>
    <col min="3852" max="3852" width="10.7109375" style="77" customWidth="1"/>
    <col min="3853" max="3853" width="0" style="77" hidden="1" customWidth="1"/>
    <col min="3854" max="3854" width="4.7109375" style="77" customWidth="1"/>
    <col min="3855" max="3855" width="13.7109375" style="77" customWidth="1"/>
    <col min="3856" max="3856" width="9.140625" style="77" customWidth="1"/>
    <col min="3857" max="3857" width="22.28515625" style="77" customWidth="1"/>
    <col min="3858" max="4095" width="9.140625" style="77" customWidth="1"/>
    <col min="4096" max="4096" width="10.7109375" style="77"/>
    <col min="4097" max="4097" width="10.7109375" style="77" customWidth="1"/>
    <col min="4098" max="4098" width="5.7109375" style="77" customWidth="1"/>
    <col min="4099" max="4099" width="8.7109375" style="77" customWidth="1"/>
    <col min="4100" max="4100" width="9" style="77" customWidth="1"/>
    <col min="4101" max="4102" width="15.7109375" style="77" customWidth="1"/>
    <col min="4103" max="4106" width="0" style="77" hidden="1" customWidth="1"/>
    <col min="4107" max="4107" width="15.7109375" style="77" customWidth="1"/>
    <col min="4108" max="4108" width="10.7109375" style="77" customWidth="1"/>
    <col min="4109" max="4109" width="0" style="77" hidden="1" customWidth="1"/>
    <col min="4110" max="4110" width="4.7109375" style="77" customWidth="1"/>
    <col min="4111" max="4111" width="13.7109375" style="77" customWidth="1"/>
    <col min="4112" max="4112" width="9.140625" style="77" customWidth="1"/>
    <col min="4113" max="4113" width="22.28515625" style="77" customWidth="1"/>
    <col min="4114" max="4351" width="9.140625" style="77" customWidth="1"/>
    <col min="4352" max="4352" width="10.7109375" style="77"/>
    <col min="4353" max="4353" width="10.7109375" style="77" customWidth="1"/>
    <col min="4354" max="4354" width="5.7109375" style="77" customWidth="1"/>
    <col min="4355" max="4355" width="8.7109375" style="77" customWidth="1"/>
    <col min="4356" max="4356" width="9" style="77" customWidth="1"/>
    <col min="4357" max="4358" width="15.7109375" style="77" customWidth="1"/>
    <col min="4359" max="4362" width="0" style="77" hidden="1" customWidth="1"/>
    <col min="4363" max="4363" width="15.7109375" style="77" customWidth="1"/>
    <col min="4364" max="4364" width="10.7109375" style="77" customWidth="1"/>
    <col min="4365" max="4365" width="0" style="77" hidden="1" customWidth="1"/>
    <col min="4366" max="4366" width="4.7109375" style="77" customWidth="1"/>
    <col min="4367" max="4367" width="13.7109375" style="77" customWidth="1"/>
    <col min="4368" max="4368" width="9.140625" style="77" customWidth="1"/>
    <col min="4369" max="4369" width="22.28515625" style="77" customWidth="1"/>
    <col min="4370" max="4607" width="9.140625" style="77" customWidth="1"/>
    <col min="4608" max="4608" width="10.7109375" style="77"/>
    <col min="4609" max="4609" width="10.7109375" style="77" customWidth="1"/>
    <col min="4610" max="4610" width="5.7109375" style="77" customWidth="1"/>
    <col min="4611" max="4611" width="8.7109375" style="77" customWidth="1"/>
    <col min="4612" max="4612" width="9" style="77" customWidth="1"/>
    <col min="4613" max="4614" width="15.7109375" style="77" customWidth="1"/>
    <col min="4615" max="4618" width="0" style="77" hidden="1" customWidth="1"/>
    <col min="4619" max="4619" width="15.7109375" style="77" customWidth="1"/>
    <col min="4620" max="4620" width="10.7109375" style="77" customWidth="1"/>
    <col min="4621" max="4621" width="0" style="77" hidden="1" customWidth="1"/>
    <col min="4622" max="4622" width="4.7109375" style="77" customWidth="1"/>
    <col min="4623" max="4623" width="13.7109375" style="77" customWidth="1"/>
    <col min="4624" max="4624" width="9.140625" style="77" customWidth="1"/>
    <col min="4625" max="4625" width="22.28515625" style="77" customWidth="1"/>
    <col min="4626" max="4863" width="9.140625" style="77" customWidth="1"/>
    <col min="4864" max="4864" width="10.7109375" style="77"/>
    <col min="4865" max="4865" width="10.7109375" style="77" customWidth="1"/>
    <col min="4866" max="4866" width="5.7109375" style="77" customWidth="1"/>
    <col min="4867" max="4867" width="8.7109375" style="77" customWidth="1"/>
    <col min="4868" max="4868" width="9" style="77" customWidth="1"/>
    <col min="4869" max="4870" width="15.7109375" style="77" customWidth="1"/>
    <col min="4871" max="4874" width="0" style="77" hidden="1" customWidth="1"/>
    <col min="4875" max="4875" width="15.7109375" style="77" customWidth="1"/>
    <col min="4876" max="4876" width="10.7109375" style="77" customWidth="1"/>
    <col min="4877" max="4877" width="0" style="77" hidden="1" customWidth="1"/>
    <col min="4878" max="4878" width="4.7109375" style="77" customWidth="1"/>
    <col min="4879" max="4879" width="13.7109375" style="77" customWidth="1"/>
    <col min="4880" max="4880" width="9.140625" style="77" customWidth="1"/>
    <col min="4881" max="4881" width="22.28515625" style="77" customWidth="1"/>
    <col min="4882" max="5119" width="9.140625" style="77" customWidth="1"/>
    <col min="5120" max="5120" width="10.7109375" style="77"/>
    <col min="5121" max="5121" width="10.7109375" style="77" customWidth="1"/>
    <col min="5122" max="5122" width="5.7109375" style="77" customWidth="1"/>
    <col min="5123" max="5123" width="8.7109375" style="77" customWidth="1"/>
    <col min="5124" max="5124" width="9" style="77" customWidth="1"/>
    <col min="5125" max="5126" width="15.7109375" style="77" customWidth="1"/>
    <col min="5127" max="5130" width="0" style="77" hidden="1" customWidth="1"/>
    <col min="5131" max="5131" width="15.7109375" style="77" customWidth="1"/>
    <col min="5132" max="5132" width="10.7109375" style="77" customWidth="1"/>
    <col min="5133" max="5133" width="0" style="77" hidden="1" customWidth="1"/>
    <col min="5134" max="5134" width="4.7109375" style="77" customWidth="1"/>
    <col min="5135" max="5135" width="13.7109375" style="77" customWidth="1"/>
    <col min="5136" max="5136" width="9.140625" style="77" customWidth="1"/>
    <col min="5137" max="5137" width="22.28515625" style="77" customWidth="1"/>
    <col min="5138" max="5375" width="9.140625" style="77" customWidth="1"/>
    <col min="5376" max="5376" width="10.7109375" style="77"/>
    <col min="5377" max="5377" width="10.7109375" style="77" customWidth="1"/>
    <col min="5378" max="5378" width="5.7109375" style="77" customWidth="1"/>
    <col min="5379" max="5379" width="8.7109375" style="77" customWidth="1"/>
    <col min="5380" max="5380" width="9" style="77" customWidth="1"/>
    <col min="5381" max="5382" width="15.7109375" style="77" customWidth="1"/>
    <col min="5383" max="5386" width="0" style="77" hidden="1" customWidth="1"/>
    <col min="5387" max="5387" width="15.7109375" style="77" customWidth="1"/>
    <col min="5388" max="5388" width="10.7109375" style="77" customWidth="1"/>
    <col min="5389" max="5389" width="0" style="77" hidden="1" customWidth="1"/>
    <col min="5390" max="5390" width="4.7109375" style="77" customWidth="1"/>
    <col min="5391" max="5391" width="13.7109375" style="77" customWidth="1"/>
    <col min="5392" max="5392" width="9.140625" style="77" customWidth="1"/>
    <col min="5393" max="5393" width="22.28515625" style="77" customWidth="1"/>
    <col min="5394" max="5631" width="9.140625" style="77" customWidth="1"/>
    <col min="5632" max="5632" width="10.7109375" style="77"/>
    <col min="5633" max="5633" width="10.7109375" style="77" customWidth="1"/>
    <col min="5634" max="5634" width="5.7109375" style="77" customWidth="1"/>
    <col min="5635" max="5635" width="8.7109375" style="77" customWidth="1"/>
    <col min="5636" max="5636" width="9" style="77" customWidth="1"/>
    <col min="5637" max="5638" width="15.7109375" style="77" customWidth="1"/>
    <col min="5639" max="5642" width="0" style="77" hidden="1" customWidth="1"/>
    <col min="5643" max="5643" width="15.7109375" style="77" customWidth="1"/>
    <col min="5644" max="5644" width="10.7109375" style="77" customWidth="1"/>
    <col min="5645" max="5645" width="0" style="77" hidden="1" customWidth="1"/>
    <col min="5646" max="5646" width="4.7109375" style="77" customWidth="1"/>
    <col min="5647" max="5647" width="13.7109375" style="77" customWidth="1"/>
    <col min="5648" max="5648" width="9.140625" style="77" customWidth="1"/>
    <col min="5649" max="5649" width="22.28515625" style="77" customWidth="1"/>
    <col min="5650" max="5887" width="9.140625" style="77" customWidth="1"/>
    <col min="5888" max="5888" width="10.7109375" style="77"/>
    <col min="5889" max="5889" width="10.7109375" style="77" customWidth="1"/>
    <col min="5890" max="5890" width="5.7109375" style="77" customWidth="1"/>
    <col min="5891" max="5891" width="8.7109375" style="77" customWidth="1"/>
    <col min="5892" max="5892" width="9" style="77" customWidth="1"/>
    <col min="5893" max="5894" width="15.7109375" style="77" customWidth="1"/>
    <col min="5895" max="5898" width="0" style="77" hidden="1" customWidth="1"/>
    <col min="5899" max="5899" width="15.7109375" style="77" customWidth="1"/>
    <col min="5900" max="5900" width="10.7109375" style="77" customWidth="1"/>
    <col min="5901" max="5901" width="0" style="77" hidden="1" customWidth="1"/>
    <col min="5902" max="5902" width="4.7109375" style="77" customWidth="1"/>
    <col min="5903" max="5903" width="13.7109375" style="77" customWidth="1"/>
    <col min="5904" max="5904" width="9.140625" style="77" customWidth="1"/>
    <col min="5905" max="5905" width="22.28515625" style="77" customWidth="1"/>
    <col min="5906" max="6143" width="9.140625" style="77" customWidth="1"/>
    <col min="6144" max="6144" width="10.7109375" style="77"/>
    <col min="6145" max="6145" width="10.7109375" style="77" customWidth="1"/>
    <col min="6146" max="6146" width="5.7109375" style="77" customWidth="1"/>
    <col min="6147" max="6147" width="8.7109375" style="77" customWidth="1"/>
    <col min="6148" max="6148" width="9" style="77" customWidth="1"/>
    <col min="6149" max="6150" width="15.7109375" style="77" customWidth="1"/>
    <col min="6151" max="6154" width="0" style="77" hidden="1" customWidth="1"/>
    <col min="6155" max="6155" width="15.7109375" style="77" customWidth="1"/>
    <col min="6156" max="6156" width="10.7109375" style="77" customWidth="1"/>
    <col min="6157" max="6157" width="0" style="77" hidden="1" customWidth="1"/>
    <col min="6158" max="6158" width="4.7109375" style="77" customWidth="1"/>
    <col min="6159" max="6159" width="13.7109375" style="77" customWidth="1"/>
    <col min="6160" max="6160" width="9.140625" style="77" customWidth="1"/>
    <col min="6161" max="6161" width="22.28515625" style="77" customWidth="1"/>
    <col min="6162" max="6399" width="9.140625" style="77" customWidth="1"/>
    <col min="6400" max="6400" width="10.7109375" style="77"/>
    <col min="6401" max="6401" width="10.7109375" style="77" customWidth="1"/>
    <col min="6402" max="6402" width="5.7109375" style="77" customWidth="1"/>
    <col min="6403" max="6403" width="8.7109375" style="77" customWidth="1"/>
    <col min="6404" max="6404" width="9" style="77" customWidth="1"/>
    <col min="6405" max="6406" width="15.7109375" style="77" customWidth="1"/>
    <col min="6407" max="6410" width="0" style="77" hidden="1" customWidth="1"/>
    <col min="6411" max="6411" width="15.7109375" style="77" customWidth="1"/>
    <col min="6412" max="6412" width="10.7109375" style="77" customWidth="1"/>
    <col min="6413" max="6413" width="0" style="77" hidden="1" customWidth="1"/>
    <col min="6414" max="6414" width="4.7109375" style="77" customWidth="1"/>
    <col min="6415" max="6415" width="13.7109375" style="77" customWidth="1"/>
    <col min="6416" max="6416" width="9.140625" style="77" customWidth="1"/>
    <col min="6417" max="6417" width="22.28515625" style="77" customWidth="1"/>
    <col min="6418" max="6655" width="9.140625" style="77" customWidth="1"/>
    <col min="6656" max="6656" width="10.7109375" style="77"/>
    <col min="6657" max="6657" width="10.7109375" style="77" customWidth="1"/>
    <col min="6658" max="6658" width="5.7109375" style="77" customWidth="1"/>
    <col min="6659" max="6659" width="8.7109375" style="77" customWidth="1"/>
    <col min="6660" max="6660" width="9" style="77" customWidth="1"/>
    <col min="6661" max="6662" width="15.7109375" style="77" customWidth="1"/>
    <col min="6663" max="6666" width="0" style="77" hidden="1" customWidth="1"/>
    <col min="6667" max="6667" width="15.7109375" style="77" customWidth="1"/>
    <col min="6668" max="6668" width="10.7109375" style="77" customWidth="1"/>
    <col min="6669" max="6669" width="0" style="77" hidden="1" customWidth="1"/>
    <col min="6670" max="6670" width="4.7109375" style="77" customWidth="1"/>
    <col min="6671" max="6671" width="13.7109375" style="77" customWidth="1"/>
    <col min="6672" max="6672" width="9.140625" style="77" customWidth="1"/>
    <col min="6673" max="6673" width="22.28515625" style="77" customWidth="1"/>
    <col min="6674" max="6911" width="9.140625" style="77" customWidth="1"/>
    <col min="6912" max="6912" width="10.7109375" style="77"/>
    <col min="6913" max="6913" width="10.7109375" style="77" customWidth="1"/>
    <col min="6914" max="6914" width="5.7109375" style="77" customWidth="1"/>
    <col min="6915" max="6915" width="8.7109375" style="77" customWidth="1"/>
    <col min="6916" max="6916" width="9" style="77" customWidth="1"/>
    <col min="6917" max="6918" width="15.7109375" style="77" customWidth="1"/>
    <col min="6919" max="6922" width="0" style="77" hidden="1" customWidth="1"/>
    <col min="6923" max="6923" width="15.7109375" style="77" customWidth="1"/>
    <col min="6924" max="6924" width="10.7109375" style="77" customWidth="1"/>
    <col min="6925" max="6925" width="0" style="77" hidden="1" customWidth="1"/>
    <col min="6926" max="6926" width="4.7109375" style="77" customWidth="1"/>
    <col min="6927" max="6927" width="13.7109375" style="77" customWidth="1"/>
    <col min="6928" max="6928" width="9.140625" style="77" customWidth="1"/>
    <col min="6929" max="6929" width="22.28515625" style="77" customWidth="1"/>
    <col min="6930" max="7167" width="9.140625" style="77" customWidth="1"/>
    <col min="7168" max="7168" width="10.7109375" style="77"/>
    <col min="7169" max="7169" width="10.7109375" style="77" customWidth="1"/>
    <col min="7170" max="7170" width="5.7109375" style="77" customWidth="1"/>
    <col min="7171" max="7171" width="8.7109375" style="77" customWidth="1"/>
    <col min="7172" max="7172" width="9" style="77" customWidth="1"/>
    <col min="7173" max="7174" width="15.7109375" style="77" customWidth="1"/>
    <col min="7175" max="7178" width="0" style="77" hidden="1" customWidth="1"/>
    <col min="7179" max="7179" width="15.7109375" style="77" customWidth="1"/>
    <col min="7180" max="7180" width="10.7109375" style="77" customWidth="1"/>
    <col min="7181" max="7181" width="0" style="77" hidden="1" customWidth="1"/>
    <col min="7182" max="7182" width="4.7109375" style="77" customWidth="1"/>
    <col min="7183" max="7183" width="13.7109375" style="77" customWidth="1"/>
    <col min="7184" max="7184" width="9.140625" style="77" customWidth="1"/>
    <col min="7185" max="7185" width="22.28515625" style="77" customWidth="1"/>
    <col min="7186" max="7423" width="9.140625" style="77" customWidth="1"/>
    <col min="7424" max="7424" width="10.7109375" style="77"/>
    <col min="7425" max="7425" width="10.7109375" style="77" customWidth="1"/>
    <col min="7426" max="7426" width="5.7109375" style="77" customWidth="1"/>
    <col min="7427" max="7427" width="8.7109375" style="77" customWidth="1"/>
    <col min="7428" max="7428" width="9" style="77" customWidth="1"/>
    <col min="7429" max="7430" width="15.7109375" style="77" customWidth="1"/>
    <col min="7431" max="7434" width="0" style="77" hidden="1" customWidth="1"/>
    <col min="7435" max="7435" width="15.7109375" style="77" customWidth="1"/>
    <col min="7436" max="7436" width="10.7109375" style="77" customWidth="1"/>
    <col min="7437" max="7437" width="0" style="77" hidden="1" customWidth="1"/>
    <col min="7438" max="7438" width="4.7109375" style="77" customWidth="1"/>
    <col min="7439" max="7439" width="13.7109375" style="77" customWidth="1"/>
    <col min="7440" max="7440" width="9.140625" style="77" customWidth="1"/>
    <col min="7441" max="7441" width="22.28515625" style="77" customWidth="1"/>
    <col min="7442" max="7679" width="9.140625" style="77" customWidth="1"/>
    <col min="7680" max="7680" width="10.7109375" style="77"/>
    <col min="7681" max="7681" width="10.7109375" style="77" customWidth="1"/>
    <col min="7682" max="7682" width="5.7109375" style="77" customWidth="1"/>
    <col min="7683" max="7683" width="8.7109375" style="77" customWidth="1"/>
    <col min="7684" max="7684" width="9" style="77" customWidth="1"/>
    <col min="7685" max="7686" width="15.7109375" style="77" customWidth="1"/>
    <col min="7687" max="7690" width="0" style="77" hidden="1" customWidth="1"/>
    <col min="7691" max="7691" width="15.7109375" style="77" customWidth="1"/>
    <col min="7692" max="7692" width="10.7109375" style="77" customWidth="1"/>
    <col min="7693" max="7693" width="0" style="77" hidden="1" customWidth="1"/>
    <col min="7694" max="7694" width="4.7109375" style="77" customWidth="1"/>
    <col min="7695" max="7695" width="13.7109375" style="77" customWidth="1"/>
    <col min="7696" max="7696" width="9.140625" style="77" customWidth="1"/>
    <col min="7697" max="7697" width="22.28515625" style="77" customWidth="1"/>
    <col min="7698" max="7935" width="9.140625" style="77" customWidth="1"/>
    <col min="7936" max="7936" width="10.7109375" style="77"/>
    <col min="7937" max="7937" width="10.7109375" style="77" customWidth="1"/>
    <col min="7938" max="7938" width="5.7109375" style="77" customWidth="1"/>
    <col min="7939" max="7939" width="8.7109375" style="77" customWidth="1"/>
    <col min="7940" max="7940" width="9" style="77" customWidth="1"/>
    <col min="7941" max="7942" width="15.7109375" style="77" customWidth="1"/>
    <col min="7943" max="7946" width="0" style="77" hidden="1" customWidth="1"/>
    <col min="7947" max="7947" width="15.7109375" style="77" customWidth="1"/>
    <col min="7948" max="7948" width="10.7109375" style="77" customWidth="1"/>
    <col min="7949" max="7949" width="0" style="77" hidden="1" customWidth="1"/>
    <col min="7950" max="7950" width="4.7109375" style="77" customWidth="1"/>
    <col min="7951" max="7951" width="13.7109375" style="77" customWidth="1"/>
    <col min="7952" max="7952" width="9.140625" style="77" customWidth="1"/>
    <col min="7953" max="7953" width="22.28515625" style="77" customWidth="1"/>
    <col min="7954" max="8191" width="9.140625" style="77" customWidth="1"/>
    <col min="8192" max="8192" width="10.7109375" style="77"/>
    <col min="8193" max="8193" width="10.7109375" style="77" customWidth="1"/>
    <col min="8194" max="8194" width="5.7109375" style="77" customWidth="1"/>
    <col min="8195" max="8195" width="8.7109375" style="77" customWidth="1"/>
    <col min="8196" max="8196" width="9" style="77" customWidth="1"/>
    <col min="8197" max="8198" width="15.7109375" style="77" customWidth="1"/>
    <col min="8199" max="8202" width="0" style="77" hidden="1" customWidth="1"/>
    <col min="8203" max="8203" width="15.7109375" style="77" customWidth="1"/>
    <col min="8204" max="8204" width="10.7109375" style="77" customWidth="1"/>
    <col min="8205" max="8205" width="0" style="77" hidden="1" customWidth="1"/>
    <col min="8206" max="8206" width="4.7109375" style="77" customWidth="1"/>
    <col min="8207" max="8207" width="13.7109375" style="77" customWidth="1"/>
    <col min="8208" max="8208" width="9.140625" style="77" customWidth="1"/>
    <col min="8209" max="8209" width="22.28515625" style="77" customWidth="1"/>
    <col min="8210" max="8447" width="9.140625" style="77" customWidth="1"/>
    <col min="8448" max="8448" width="10.7109375" style="77"/>
    <col min="8449" max="8449" width="10.7109375" style="77" customWidth="1"/>
    <col min="8450" max="8450" width="5.7109375" style="77" customWidth="1"/>
    <col min="8451" max="8451" width="8.7109375" style="77" customWidth="1"/>
    <col min="8452" max="8452" width="9" style="77" customWidth="1"/>
    <col min="8453" max="8454" width="15.7109375" style="77" customWidth="1"/>
    <col min="8455" max="8458" width="0" style="77" hidden="1" customWidth="1"/>
    <col min="8459" max="8459" width="15.7109375" style="77" customWidth="1"/>
    <col min="8460" max="8460" width="10.7109375" style="77" customWidth="1"/>
    <col min="8461" max="8461" width="0" style="77" hidden="1" customWidth="1"/>
    <col min="8462" max="8462" width="4.7109375" style="77" customWidth="1"/>
    <col min="8463" max="8463" width="13.7109375" style="77" customWidth="1"/>
    <col min="8464" max="8464" width="9.140625" style="77" customWidth="1"/>
    <col min="8465" max="8465" width="22.28515625" style="77" customWidth="1"/>
    <col min="8466" max="8703" width="9.140625" style="77" customWidth="1"/>
    <col min="8704" max="8704" width="10.7109375" style="77"/>
    <col min="8705" max="8705" width="10.7109375" style="77" customWidth="1"/>
    <col min="8706" max="8706" width="5.7109375" style="77" customWidth="1"/>
    <col min="8707" max="8707" width="8.7109375" style="77" customWidth="1"/>
    <col min="8708" max="8708" width="9" style="77" customWidth="1"/>
    <col min="8709" max="8710" width="15.7109375" style="77" customWidth="1"/>
    <col min="8711" max="8714" width="0" style="77" hidden="1" customWidth="1"/>
    <col min="8715" max="8715" width="15.7109375" style="77" customWidth="1"/>
    <col min="8716" max="8716" width="10.7109375" style="77" customWidth="1"/>
    <col min="8717" max="8717" width="0" style="77" hidden="1" customWidth="1"/>
    <col min="8718" max="8718" width="4.7109375" style="77" customWidth="1"/>
    <col min="8719" max="8719" width="13.7109375" style="77" customWidth="1"/>
    <col min="8720" max="8720" width="9.140625" style="77" customWidth="1"/>
    <col min="8721" max="8721" width="22.28515625" style="77" customWidth="1"/>
    <col min="8722" max="8959" width="9.140625" style="77" customWidth="1"/>
    <col min="8960" max="8960" width="10.7109375" style="77"/>
    <col min="8961" max="8961" width="10.7109375" style="77" customWidth="1"/>
    <col min="8962" max="8962" width="5.7109375" style="77" customWidth="1"/>
    <col min="8963" max="8963" width="8.7109375" style="77" customWidth="1"/>
    <col min="8964" max="8964" width="9" style="77" customWidth="1"/>
    <col min="8965" max="8966" width="15.7109375" style="77" customWidth="1"/>
    <col min="8967" max="8970" width="0" style="77" hidden="1" customWidth="1"/>
    <col min="8971" max="8971" width="15.7109375" style="77" customWidth="1"/>
    <col min="8972" max="8972" width="10.7109375" style="77" customWidth="1"/>
    <col min="8973" max="8973" width="0" style="77" hidden="1" customWidth="1"/>
    <col min="8974" max="8974" width="4.7109375" style="77" customWidth="1"/>
    <col min="8975" max="8975" width="13.7109375" style="77" customWidth="1"/>
    <col min="8976" max="8976" width="9.140625" style="77" customWidth="1"/>
    <col min="8977" max="8977" width="22.28515625" style="77" customWidth="1"/>
    <col min="8978" max="9215" width="9.140625" style="77" customWidth="1"/>
    <col min="9216" max="9216" width="10.7109375" style="77"/>
    <col min="9217" max="9217" width="10.7109375" style="77" customWidth="1"/>
    <col min="9218" max="9218" width="5.7109375" style="77" customWidth="1"/>
    <col min="9219" max="9219" width="8.7109375" style="77" customWidth="1"/>
    <col min="9220" max="9220" width="9" style="77" customWidth="1"/>
    <col min="9221" max="9222" width="15.7109375" style="77" customWidth="1"/>
    <col min="9223" max="9226" width="0" style="77" hidden="1" customWidth="1"/>
    <col min="9227" max="9227" width="15.7109375" style="77" customWidth="1"/>
    <col min="9228" max="9228" width="10.7109375" style="77" customWidth="1"/>
    <col min="9229" max="9229" width="0" style="77" hidden="1" customWidth="1"/>
    <col min="9230" max="9230" width="4.7109375" style="77" customWidth="1"/>
    <col min="9231" max="9231" width="13.7109375" style="77" customWidth="1"/>
    <col min="9232" max="9232" width="9.140625" style="77" customWidth="1"/>
    <col min="9233" max="9233" width="22.28515625" style="77" customWidth="1"/>
    <col min="9234" max="9471" width="9.140625" style="77" customWidth="1"/>
    <col min="9472" max="9472" width="10.7109375" style="77"/>
    <col min="9473" max="9473" width="10.7109375" style="77" customWidth="1"/>
    <col min="9474" max="9474" width="5.7109375" style="77" customWidth="1"/>
    <col min="9475" max="9475" width="8.7109375" style="77" customWidth="1"/>
    <col min="9476" max="9476" width="9" style="77" customWidth="1"/>
    <col min="9477" max="9478" width="15.7109375" style="77" customWidth="1"/>
    <col min="9479" max="9482" width="0" style="77" hidden="1" customWidth="1"/>
    <col min="9483" max="9483" width="15.7109375" style="77" customWidth="1"/>
    <col min="9484" max="9484" width="10.7109375" style="77" customWidth="1"/>
    <col min="9485" max="9485" width="0" style="77" hidden="1" customWidth="1"/>
    <col min="9486" max="9486" width="4.7109375" style="77" customWidth="1"/>
    <col min="9487" max="9487" width="13.7109375" style="77" customWidth="1"/>
    <col min="9488" max="9488" width="9.140625" style="77" customWidth="1"/>
    <col min="9489" max="9489" width="22.28515625" style="77" customWidth="1"/>
    <col min="9490" max="9727" width="9.140625" style="77" customWidth="1"/>
    <col min="9728" max="9728" width="10.7109375" style="77"/>
    <col min="9729" max="9729" width="10.7109375" style="77" customWidth="1"/>
    <col min="9730" max="9730" width="5.7109375" style="77" customWidth="1"/>
    <col min="9731" max="9731" width="8.7109375" style="77" customWidth="1"/>
    <col min="9732" max="9732" width="9" style="77" customWidth="1"/>
    <col min="9733" max="9734" width="15.7109375" style="77" customWidth="1"/>
    <col min="9735" max="9738" width="0" style="77" hidden="1" customWidth="1"/>
    <col min="9739" max="9739" width="15.7109375" style="77" customWidth="1"/>
    <col min="9740" max="9740" width="10.7109375" style="77" customWidth="1"/>
    <col min="9741" max="9741" width="0" style="77" hidden="1" customWidth="1"/>
    <col min="9742" max="9742" width="4.7109375" style="77" customWidth="1"/>
    <col min="9743" max="9743" width="13.7109375" style="77" customWidth="1"/>
    <col min="9744" max="9744" width="9.140625" style="77" customWidth="1"/>
    <col min="9745" max="9745" width="22.28515625" style="77" customWidth="1"/>
    <col min="9746" max="9983" width="9.140625" style="77" customWidth="1"/>
    <col min="9984" max="9984" width="10.7109375" style="77"/>
    <col min="9985" max="9985" width="10.7109375" style="77" customWidth="1"/>
    <col min="9986" max="9986" width="5.7109375" style="77" customWidth="1"/>
    <col min="9987" max="9987" width="8.7109375" style="77" customWidth="1"/>
    <col min="9988" max="9988" width="9" style="77" customWidth="1"/>
    <col min="9989" max="9990" width="15.7109375" style="77" customWidth="1"/>
    <col min="9991" max="9994" width="0" style="77" hidden="1" customWidth="1"/>
    <col min="9995" max="9995" width="15.7109375" style="77" customWidth="1"/>
    <col min="9996" max="9996" width="10.7109375" style="77" customWidth="1"/>
    <col min="9997" max="9997" width="0" style="77" hidden="1" customWidth="1"/>
    <col min="9998" max="9998" width="4.7109375" style="77" customWidth="1"/>
    <col min="9999" max="9999" width="13.7109375" style="77" customWidth="1"/>
    <col min="10000" max="10000" width="9.140625" style="77" customWidth="1"/>
    <col min="10001" max="10001" width="22.28515625" style="77" customWidth="1"/>
    <col min="10002" max="10239" width="9.140625" style="77" customWidth="1"/>
    <col min="10240" max="10240" width="10.7109375" style="77"/>
    <col min="10241" max="10241" width="10.7109375" style="77" customWidth="1"/>
    <col min="10242" max="10242" width="5.7109375" style="77" customWidth="1"/>
    <col min="10243" max="10243" width="8.7109375" style="77" customWidth="1"/>
    <col min="10244" max="10244" width="9" style="77" customWidth="1"/>
    <col min="10245" max="10246" width="15.7109375" style="77" customWidth="1"/>
    <col min="10247" max="10250" width="0" style="77" hidden="1" customWidth="1"/>
    <col min="10251" max="10251" width="15.7109375" style="77" customWidth="1"/>
    <col min="10252" max="10252" width="10.7109375" style="77" customWidth="1"/>
    <col min="10253" max="10253" width="0" style="77" hidden="1" customWidth="1"/>
    <col min="10254" max="10254" width="4.7109375" style="77" customWidth="1"/>
    <col min="10255" max="10255" width="13.7109375" style="77" customWidth="1"/>
    <col min="10256" max="10256" width="9.140625" style="77" customWidth="1"/>
    <col min="10257" max="10257" width="22.28515625" style="77" customWidth="1"/>
    <col min="10258" max="10495" width="9.140625" style="77" customWidth="1"/>
    <col min="10496" max="10496" width="10.7109375" style="77"/>
    <col min="10497" max="10497" width="10.7109375" style="77" customWidth="1"/>
    <col min="10498" max="10498" width="5.7109375" style="77" customWidth="1"/>
    <col min="10499" max="10499" width="8.7109375" style="77" customWidth="1"/>
    <col min="10500" max="10500" width="9" style="77" customWidth="1"/>
    <col min="10501" max="10502" width="15.7109375" style="77" customWidth="1"/>
    <col min="10503" max="10506" width="0" style="77" hidden="1" customWidth="1"/>
    <col min="10507" max="10507" width="15.7109375" style="77" customWidth="1"/>
    <col min="10508" max="10508" width="10.7109375" style="77" customWidth="1"/>
    <col min="10509" max="10509" width="0" style="77" hidden="1" customWidth="1"/>
    <col min="10510" max="10510" width="4.7109375" style="77" customWidth="1"/>
    <col min="10511" max="10511" width="13.7109375" style="77" customWidth="1"/>
    <col min="10512" max="10512" width="9.140625" style="77" customWidth="1"/>
    <col min="10513" max="10513" width="22.28515625" style="77" customWidth="1"/>
    <col min="10514" max="10751" width="9.140625" style="77" customWidth="1"/>
    <col min="10752" max="10752" width="10.7109375" style="77"/>
    <col min="10753" max="10753" width="10.7109375" style="77" customWidth="1"/>
    <col min="10754" max="10754" width="5.7109375" style="77" customWidth="1"/>
    <col min="10755" max="10755" width="8.7109375" style="77" customWidth="1"/>
    <col min="10756" max="10756" width="9" style="77" customWidth="1"/>
    <col min="10757" max="10758" width="15.7109375" style="77" customWidth="1"/>
    <col min="10759" max="10762" width="0" style="77" hidden="1" customWidth="1"/>
    <col min="10763" max="10763" width="15.7109375" style="77" customWidth="1"/>
    <col min="10764" max="10764" width="10.7109375" style="77" customWidth="1"/>
    <col min="10765" max="10765" width="0" style="77" hidden="1" customWidth="1"/>
    <col min="10766" max="10766" width="4.7109375" style="77" customWidth="1"/>
    <col min="10767" max="10767" width="13.7109375" style="77" customWidth="1"/>
    <col min="10768" max="10768" width="9.140625" style="77" customWidth="1"/>
    <col min="10769" max="10769" width="22.28515625" style="77" customWidth="1"/>
    <col min="10770" max="11007" width="9.140625" style="77" customWidth="1"/>
    <col min="11008" max="11008" width="10.7109375" style="77"/>
    <col min="11009" max="11009" width="10.7109375" style="77" customWidth="1"/>
    <col min="11010" max="11010" width="5.7109375" style="77" customWidth="1"/>
    <col min="11011" max="11011" width="8.7109375" style="77" customWidth="1"/>
    <col min="11012" max="11012" width="9" style="77" customWidth="1"/>
    <col min="11013" max="11014" width="15.7109375" style="77" customWidth="1"/>
    <col min="11015" max="11018" width="0" style="77" hidden="1" customWidth="1"/>
    <col min="11019" max="11019" width="15.7109375" style="77" customWidth="1"/>
    <col min="11020" max="11020" width="10.7109375" style="77" customWidth="1"/>
    <col min="11021" max="11021" width="0" style="77" hidden="1" customWidth="1"/>
    <col min="11022" max="11022" width="4.7109375" style="77" customWidth="1"/>
    <col min="11023" max="11023" width="13.7109375" style="77" customWidth="1"/>
    <col min="11024" max="11024" width="9.140625" style="77" customWidth="1"/>
    <col min="11025" max="11025" width="22.28515625" style="77" customWidth="1"/>
    <col min="11026" max="11263" width="9.140625" style="77" customWidth="1"/>
    <col min="11264" max="11264" width="10.7109375" style="77"/>
    <col min="11265" max="11265" width="10.7109375" style="77" customWidth="1"/>
    <col min="11266" max="11266" width="5.7109375" style="77" customWidth="1"/>
    <col min="11267" max="11267" width="8.7109375" style="77" customWidth="1"/>
    <col min="11268" max="11268" width="9" style="77" customWidth="1"/>
    <col min="11269" max="11270" width="15.7109375" style="77" customWidth="1"/>
    <col min="11271" max="11274" width="0" style="77" hidden="1" customWidth="1"/>
    <col min="11275" max="11275" width="15.7109375" style="77" customWidth="1"/>
    <col min="11276" max="11276" width="10.7109375" style="77" customWidth="1"/>
    <col min="11277" max="11277" width="0" style="77" hidden="1" customWidth="1"/>
    <col min="11278" max="11278" width="4.7109375" style="77" customWidth="1"/>
    <col min="11279" max="11279" width="13.7109375" style="77" customWidth="1"/>
    <col min="11280" max="11280" width="9.140625" style="77" customWidth="1"/>
    <col min="11281" max="11281" width="22.28515625" style="77" customWidth="1"/>
    <col min="11282" max="11519" width="9.140625" style="77" customWidth="1"/>
    <col min="11520" max="11520" width="10.7109375" style="77"/>
    <col min="11521" max="11521" width="10.7109375" style="77" customWidth="1"/>
    <col min="11522" max="11522" width="5.7109375" style="77" customWidth="1"/>
    <col min="11523" max="11523" width="8.7109375" style="77" customWidth="1"/>
    <col min="11524" max="11524" width="9" style="77" customWidth="1"/>
    <col min="11525" max="11526" width="15.7109375" style="77" customWidth="1"/>
    <col min="11527" max="11530" width="0" style="77" hidden="1" customWidth="1"/>
    <col min="11531" max="11531" width="15.7109375" style="77" customWidth="1"/>
    <col min="11532" max="11532" width="10.7109375" style="77" customWidth="1"/>
    <col min="11533" max="11533" width="0" style="77" hidden="1" customWidth="1"/>
    <col min="11534" max="11534" width="4.7109375" style="77" customWidth="1"/>
    <col min="11535" max="11535" width="13.7109375" style="77" customWidth="1"/>
    <col min="11536" max="11536" width="9.140625" style="77" customWidth="1"/>
    <col min="11537" max="11537" width="22.28515625" style="77" customWidth="1"/>
    <col min="11538" max="11775" width="9.140625" style="77" customWidth="1"/>
    <col min="11776" max="11776" width="10.7109375" style="77"/>
    <col min="11777" max="11777" width="10.7109375" style="77" customWidth="1"/>
    <col min="11778" max="11778" width="5.7109375" style="77" customWidth="1"/>
    <col min="11779" max="11779" width="8.7109375" style="77" customWidth="1"/>
    <col min="11780" max="11780" width="9" style="77" customWidth="1"/>
    <col min="11781" max="11782" width="15.7109375" style="77" customWidth="1"/>
    <col min="11783" max="11786" width="0" style="77" hidden="1" customWidth="1"/>
    <col min="11787" max="11787" width="15.7109375" style="77" customWidth="1"/>
    <col min="11788" max="11788" width="10.7109375" style="77" customWidth="1"/>
    <col min="11789" max="11789" width="0" style="77" hidden="1" customWidth="1"/>
    <col min="11790" max="11790" width="4.7109375" style="77" customWidth="1"/>
    <col min="11791" max="11791" width="13.7109375" style="77" customWidth="1"/>
    <col min="11792" max="11792" width="9.140625" style="77" customWidth="1"/>
    <col min="11793" max="11793" width="22.28515625" style="77" customWidth="1"/>
    <col min="11794" max="12031" width="9.140625" style="77" customWidth="1"/>
    <col min="12032" max="12032" width="10.7109375" style="77"/>
    <col min="12033" max="12033" width="10.7109375" style="77" customWidth="1"/>
    <col min="12034" max="12034" width="5.7109375" style="77" customWidth="1"/>
    <col min="12035" max="12035" width="8.7109375" style="77" customWidth="1"/>
    <col min="12036" max="12036" width="9" style="77" customWidth="1"/>
    <col min="12037" max="12038" width="15.7109375" style="77" customWidth="1"/>
    <col min="12039" max="12042" width="0" style="77" hidden="1" customWidth="1"/>
    <col min="12043" max="12043" width="15.7109375" style="77" customWidth="1"/>
    <col min="12044" max="12044" width="10.7109375" style="77" customWidth="1"/>
    <col min="12045" max="12045" width="0" style="77" hidden="1" customWidth="1"/>
    <col min="12046" max="12046" width="4.7109375" style="77" customWidth="1"/>
    <col min="12047" max="12047" width="13.7109375" style="77" customWidth="1"/>
    <col min="12048" max="12048" width="9.140625" style="77" customWidth="1"/>
    <col min="12049" max="12049" width="22.28515625" style="77" customWidth="1"/>
    <col min="12050" max="12287" width="9.140625" style="77" customWidth="1"/>
    <col min="12288" max="12288" width="10.7109375" style="77"/>
    <col min="12289" max="12289" width="10.7109375" style="77" customWidth="1"/>
    <col min="12290" max="12290" width="5.7109375" style="77" customWidth="1"/>
    <col min="12291" max="12291" width="8.7109375" style="77" customWidth="1"/>
    <col min="12292" max="12292" width="9" style="77" customWidth="1"/>
    <col min="12293" max="12294" width="15.7109375" style="77" customWidth="1"/>
    <col min="12295" max="12298" width="0" style="77" hidden="1" customWidth="1"/>
    <col min="12299" max="12299" width="15.7109375" style="77" customWidth="1"/>
    <col min="12300" max="12300" width="10.7109375" style="77" customWidth="1"/>
    <col min="12301" max="12301" width="0" style="77" hidden="1" customWidth="1"/>
    <col min="12302" max="12302" width="4.7109375" style="77" customWidth="1"/>
    <col min="12303" max="12303" width="13.7109375" style="77" customWidth="1"/>
    <col min="12304" max="12304" width="9.140625" style="77" customWidth="1"/>
    <col min="12305" max="12305" width="22.28515625" style="77" customWidth="1"/>
    <col min="12306" max="12543" width="9.140625" style="77" customWidth="1"/>
    <col min="12544" max="12544" width="10.7109375" style="77"/>
    <col min="12545" max="12545" width="10.7109375" style="77" customWidth="1"/>
    <col min="12546" max="12546" width="5.7109375" style="77" customWidth="1"/>
    <col min="12547" max="12547" width="8.7109375" style="77" customWidth="1"/>
    <col min="12548" max="12548" width="9" style="77" customWidth="1"/>
    <col min="12549" max="12550" width="15.7109375" style="77" customWidth="1"/>
    <col min="12551" max="12554" width="0" style="77" hidden="1" customWidth="1"/>
    <col min="12555" max="12555" width="15.7109375" style="77" customWidth="1"/>
    <col min="12556" max="12556" width="10.7109375" style="77" customWidth="1"/>
    <col min="12557" max="12557" width="0" style="77" hidden="1" customWidth="1"/>
    <col min="12558" max="12558" width="4.7109375" style="77" customWidth="1"/>
    <col min="12559" max="12559" width="13.7109375" style="77" customWidth="1"/>
    <col min="12560" max="12560" width="9.140625" style="77" customWidth="1"/>
    <col min="12561" max="12561" width="22.28515625" style="77" customWidth="1"/>
    <col min="12562" max="12799" width="9.140625" style="77" customWidth="1"/>
    <col min="12800" max="12800" width="10.7109375" style="77"/>
    <col min="12801" max="12801" width="10.7109375" style="77" customWidth="1"/>
    <col min="12802" max="12802" width="5.7109375" style="77" customWidth="1"/>
    <col min="12803" max="12803" width="8.7109375" style="77" customWidth="1"/>
    <col min="12804" max="12804" width="9" style="77" customWidth="1"/>
    <col min="12805" max="12806" width="15.7109375" style="77" customWidth="1"/>
    <col min="12807" max="12810" width="0" style="77" hidden="1" customWidth="1"/>
    <col min="12811" max="12811" width="15.7109375" style="77" customWidth="1"/>
    <col min="12812" max="12812" width="10.7109375" style="77" customWidth="1"/>
    <col min="12813" max="12813" width="0" style="77" hidden="1" customWidth="1"/>
    <col min="12814" max="12814" width="4.7109375" style="77" customWidth="1"/>
    <col min="12815" max="12815" width="13.7109375" style="77" customWidth="1"/>
    <col min="12816" max="12816" width="9.140625" style="77" customWidth="1"/>
    <col min="12817" max="12817" width="22.28515625" style="77" customWidth="1"/>
    <col min="12818" max="13055" width="9.140625" style="77" customWidth="1"/>
    <col min="13056" max="13056" width="10.7109375" style="77"/>
    <col min="13057" max="13057" width="10.7109375" style="77" customWidth="1"/>
    <col min="13058" max="13058" width="5.7109375" style="77" customWidth="1"/>
    <col min="13059" max="13059" width="8.7109375" style="77" customWidth="1"/>
    <col min="13060" max="13060" width="9" style="77" customWidth="1"/>
    <col min="13061" max="13062" width="15.7109375" style="77" customWidth="1"/>
    <col min="13063" max="13066" width="0" style="77" hidden="1" customWidth="1"/>
    <col min="13067" max="13067" width="15.7109375" style="77" customWidth="1"/>
    <col min="13068" max="13068" width="10.7109375" style="77" customWidth="1"/>
    <col min="13069" max="13069" width="0" style="77" hidden="1" customWidth="1"/>
    <col min="13070" max="13070" width="4.7109375" style="77" customWidth="1"/>
    <col min="13071" max="13071" width="13.7109375" style="77" customWidth="1"/>
    <col min="13072" max="13072" width="9.140625" style="77" customWidth="1"/>
    <col min="13073" max="13073" width="22.28515625" style="77" customWidth="1"/>
    <col min="13074" max="13311" width="9.140625" style="77" customWidth="1"/>
    <col min="13312" max="13312" width="10.7109375" style="77"/>
    <col min="13313" max="13313" width="10.7109375" style="77" customWidth="1"/>
    <col min="13314" max="13314" width="5.7109375" style="77" customWidth="1"/>
    <col min="13315" max="13315" width="8.7109375" style="77" customWidth="1"/>
    <col min="13316" max="13316" width="9" style="77" customWidth="1"/>
    <col min="13317" max="13318" width="15.7109375" style="77" customWidth="1"/>
    <col min="13319" max="13322" width="0" style="77" hidden="1" customWidth="1"/>
    <col min="13323" max="13323" width="15.7109375" style="77" customWidth="1"/>
    <col min="13324" max="13324" width="10.7109375" style="77" customWidth="1"/>
    <col min="13325" max="13325" width="0" style="77" hidden="1" customWidth="1"/>
    <col min="13326" max="13326" width="4.7109375" style="77" customWidth="1"/>
    <col min="13327" max="13327" width="13.7109375" style="77" customWidth="1"/>
    <col min="13328" max="13328" width="9.140625" style="77" customWidth="1"/>
    <col min="13329" max="13329" width="22.28515625" style="77" customWidth="1"/>
    <col min="13330" max="13567" width="9.140625" style="77" customWidth="1"/>
    <col min="13568" max="13568" width="10.7109375" style="77"/>
    <col min="13569" max="13569" width="10.7109375" style="77" customWidth="1"/>
    <col min="13570" max="13570" width="5.7109375" style="77" customWidth="1"/>
    <col min="13571" max="13571" width="8.7109375" style="77" customWidth="1"/>
    <col min="13572" max="13572" width="9" style="77" customWidth="1"/>
    <col min="13573" max="13574" width="15.7109375" style="77" customWidth="1"/>
    <col min="13575" max="13578" width="0" style="77" hidden="1" customWidth="1"/>
    <col min="13579" max="13579" width="15.7109375" style="77" customWidth="1"/>
    <col min="13580" max="13580" width="10.7109375" style="77" customWidth="1"/>
    <col min="13581" max="13581" width="0" style="77" hidden="1" customWidth="1"/>
    <col min="13582" max="13582" width="4.7109375" style="77" customWidth="1"/>
    <col min="13583" max="13583" width="13.7109375" style="77" customWidth="1"/>
    <col min="13584" max="13584" width="9.140625" style="77" customWidth="1"/>
    <col min="13585" max="13585" width="22.28515625" style="77" customWidth="1"/>
    <col min="13586" max="13823" width="9.140625" style="77" customWidth="1"/>
    <col min="13824" max="13824" width="10.7109375" style="77"/>
    <col min="13825" max="13825" width="10.7109375" style="77" customWidth="1"/>
    <col min="13826" max="13826" width="5.7109375" style="77" customWidth="1"/>
    <col min="13827" max="13827" width="8.7109375" style="77" customWidth="1"/>
    <col min="13828" max="13828" width="9" style="77" customWidth="1"/>
    <col min="13829" max="13830" width="15.7109375" style="77" customWidth="1"/>
    <col min="13831" max="13834" width="0" style="77" hidden="1" customWidth="1"/>
    <col min="13835" max="13835" width="15.7109375" style="77" customWidth="1"/>
    <col min="13836" max="13836" width="10.7109375" style="77" customWidth="1"/>
    <col min="13837" max="13837" width="0" style="77" hidden="1" customWidth="1"/>
    <col min="13838" max="13838" width="4.7109375" style="77" customWidth="1"/>
    <col min="13839" max="13839" width="13.7109375" style="77" customWidth="1"/>
    <col min="13840" max="13840" width="9.140625" style="77" customWidth="1"/>
    <col min="13841" max="13841" width="22.28515625" style="77" customWidth="1"/>
    <col min="13842" max="14079" width="9.140625" style="77" customWidth="1"/>
    <col min="14080" max="14080" width="10.7109375" style="77"/>
    <col min="14081" max="14081" width="10.7109375" style="77" customWidth="1"/>
    <col min="14082" max="14082" width="5.7109375" style="77" customWidth="1"/>
    <col min="14083" max="14083" width="8.7109375" style="77" customWidth="1"/>
    <col min="14084" max="14084" width="9" style="77" customWidth="1"/>
    <col min="14085" max="14086" width="15.7109375" style="77" customWidth="1"/>
    <col min="14087" max="14090" width="0" style="77" hidden="1" customWidth="1"/>
    <col min="14091" max="14091" width="15.7109375" style="77" customWidth="1"/>
    <col min="14092" max="14092" width="10.7109375" style="77" customWidth="1"/>
    <col min="14093" max="14093" width="0" style="77" hidden="1" customWidth="1"/>
    <col min="14094" max="14094" width="4.7109375" style="77" customWidth="1"/>
    <col min="14095" max="14095" width="13.7109375" style="77" customWidth="1"/>
    <col min="14096" max="14096" width="9.140625" style="77" customWidth="1"/>
    <col min="14097" max="14097" width="22.28515625" style="77" customWidth="1"/>
    <col min="14098" max="14335" width="9.140625" style="77" customWidth="1"/>
    <col min="14336" max="14336" width="10.7109375" style="77"/>
    <col min="14337" max="14337" width="10.7109375" style="77" customWidth="1"/>
    <col min="14338" max="14338" width="5.7109375" style="77" customWidth="1"/>
    <col min="14339" max="14339" width="8.7109375" style="77" customWidth="1"/>
    <col min="14340" max="14340" width="9" style="77" customWidth="1"/>
    <col min="14341" max="14342" width="15.7109375" style="77" customWidth="1"/>
    <col min="14343" max="14346" width="0" style="77" hidden="1" customWidth="1"/>
    <col min="14347" max="14347" width="15.7109375" style="77" customWidth="1"/>
    <col min="14348" max="14348" width="10.7109375" style="77" customWidth="1"/>
    <col min="14349" max="14349" width="0" style="77" hidden="1" customWidth="1"/>
    <col min="14350" max="14350" width="4.7109375" style="77" customWidth="1"/>
    <col min="14351" max="14351" width="13.7109375" style="77" customWidth="1"/>
    <col min="14352" max="14352" width="9.140625" style="77" customWidth="1"/>
    <col min="14353" max="14353" width="22.28515625" style="77" customWidth="1"/>
    <col min="14354" max="14591" width="9.140625" style="77" customWidth="1"/>
    <col min="14592" max="14592" width="10.7109375" style="77"/>
    <col min="14593" max="14593" width="10.7109375" style="77" customWidth="1"/>
    <col min="14594" max="14594" width="5.7109375" style="77" customWidth="1"/>
    <col min="14595" max="14595" width="8.7109375" style="77" customWidth="1"/>
    <col min="14596" max="14596" width="9" style="77" customWidth="1"/>
    <col min="14597" max="14598" width="15.7109375" style="77" customWidth="1"/>
    <col min="14599" max="14602" width="0" style="77" hidden="1" customWidth="1"/>
    <col min="14603" max="14603" width="15.7109375" style="77" customWidth="1"/>
    <col min="14604" max="14604" width="10.7109375" style="77" customWidth="1"/>
    <col min="14605" max="14605" width="0" style="77" hidden="1" customWidth="1"/>
    <col min="14606" max="14606" width="4.7109375" style="77" customWidth="1"/>
    <col min="14607" max="14607" width="13.7109375" style="77" customWidth="1"/>
    <col min="14608" max="14608" width="9.140625" style="77" customWidth="1"/>
    <col min="14609" max="14609" width="22.28515625" style="77" customWidth="1"/>
    <col min="14610" max="14847" width="9.140625" style="77" customWidth="1"/>
    <col min="14848" max="14848" width="10.7109375" style="77"/>
    <col min="14849" max="14849" width="10.7109375" style="77" customWidth="1"/>
    <col min="14850" max="14850" width="5.7109375" style="77" customWidth="1"/>
    <col min="14851" max="14851" width="8.7109375" style="77" customWidth="1"/>
    <col min="14852" max="14852" width="9" style="77" customWidth="1"/>
    <col min="14853" max="14854" width="15.7109375" style="77" customWidth="1"/>
    <col min="14855" max="14858" width="0" style="77" hidden="1" customWidth="1"/>
    <col min="14859" max="14859" width="15.7109375" style="77" customWidth="1"/>
    <col min="14860" max="14860" width="10.7109375" style="77" customWidth="1"/>
    <col min="14861" max="14861" width="0" style="77" hidden="1" customWidth="1"/>
    <col min="14862" max="14862" width="4.7109375" style="77" customWidth="1"/>
    <col min="14863" max="14863" width="13.7109375" style="77" customWidth="1"/>
    <col min="14864" max="14864" width="9.140625" style="77" customWidth="1"/>
    <col min="14865" max="14865" width="22.28515625" style="77" customWidth="1"/>
    <col min="14866" max="15103" width="9.140625" style="77" customWidth="1"/>
    <col min="15104" max="15104" width="10.7109375" style="77"/>
    <col min="15105" max="15105" width="10.7109375" style="77" customWidth="1"/>
    <col min="15106" max="15106" width="5.7109375" style="77" customWidth="1"/>
    <col min="15107" max="15107" width="8.7109375" style="77" customWidth="1"/>
    <col min="15108" max="15108" width="9" style="77" customWidth="1"/>
    <col min="15109" max="15110" width="15.7109375" style="77" customWidth="1"/>
    <col min="15111" max="15114" width="0" style="77" hidden="1" customWidth="1"/>
    <col min="15115" max="15115" width="15.7109375" style="77" customWidth="1"/>
    <col min="15116" max="15116" width="10.7109375" style="77" customWidth="1"/>
    <col min="15117" max="15117" width="0" style="77" hidden="1" customWidth="1"/>
    <col min="15118" max="15118" width="4.7109375" style="77" customWidth="1"/>
    <col min="15119" max="15119" width="13.7109375" style="77" customWidth="1"/>
    <col min="15120" max="15120" width="9.140625" style="77" customWidth="1"/>
    <col min="15121" max="15121" width="22.28515625" style="77" customWidth="1"/>
    <col min="15122" max="15359" width="9.140625" style="77" customWidth="1"/>
    <col min="15360" max="15360" width="10.7109375" style="77"/>
    <col min="15361" max="15361" width="10.7109375" style="77" customWidth="1"/>
    <col min="15362" max="15362" width="5.7109375" style="77" customWidth="1"/>
    <col min="15363" max="15363" width="8.7109375" style="77" customWidth="1"/>
    <col min="15364" max="15364" width="9" style="77" customWidth="1"/>
    <col min="15365" max="15366" width="15.7109375" style="77" customWidth="1"/>
    <col min="15367" max="15370" width="0" style="77" hidden="1" customWidth="1"/>
    <col min="15371" max="15371" width="15.7109375" style="77" customWidth="1"/>
    <col min="15372" max="15372" width="10.7109375" style="77" customWidth="1"/>
    <col min="15373" max="15373" width="0" style="77" hidden="1" customWidth="1"/>
    <col min="15374" max="15374" width="4.7109375" style="77" customWidth="1"/>
    <col min="15375" max="15375" width="13.7109375" style="77" customWidth="1"/>
    <col min="15376" max="15376" width="9.140625" style="77" customWidth="1"/>
    <col min="15377" max="15377" width="22.28515625" style="77" customWidth="1"/>
    <col min="15378" max="15615" width="9.140625" style="77" customWidth="1"/>
    <col min="15616" max="15616" width="10.7109375" style="77"/>
    <col min="15617" max="15617" width="10.7109375" style="77" customWidth="1"/>
    <col min="15618" max="15618" width="5.7109375" style="77" customWidth="1"/>
    <col min="15619" max="15619" width="8.7109375" style="77" customWidth="1"/>
    <col min="15620" max="15620" width="9" style="77" customWidth="1"/>
    <col min="15621" max="15622" width="15.7109375" style="77" customWidth="1"/>
    <col min="15623" max="15626" width="0" style="77" hidden="1" customWidth="1"/>
    <col min="15627" max="15627" width="15.7109375" style="77" customWidth="1"/>
    <col min="15628" max="15628" width="10.7109375" style="77" customWidth="1"/>
    <col min="15629" max="15629" width="0" style="77" hidden="1" customWidth="1"/>
    <col min="15630" max="15630" width="4.7109375" style="77" customWidth="1"/>
    <col min="15631" max="15631" width="13.7109375" style="77" customWidth="1"/>
    <col min="15632" max="15632" width="9.140625" style="77" customWidth="1"/>
    <col min="15633" max="15633" width="22.28515625" style="77" customWidth="1"/>
    <col min="15634" max="15871" width="9.140625" style="77" customWidth="1"/>
    <col min="15872" max="15872" width="10.7109375" style="77"/>
    <col min="15873" max="15873" width="10.7109375" style="77" customWidth="1"/>
    <col min="15874" max="15874" width="5.7109375" style="77" customWidth="1"/>
    <col min="15875" max="15875" width="8.7109375" style="77" customWidth="1"/>
    <col min="15876" max="15876" width="9" style="77" customWidth="1"/>
    <col min="15877" max="15878" width="15.7109375" style="77" customWidth="1"/>
    <col min="15879" max="15882" width="0" style="77" hidden="1" customWidth="1"/>
    <col min="15883" max="15883" width="15.7109375" style="77" customWidth="1"/>
    <col min="15884" max="15884" width="10.7109375" style="77" customWidth="1"/>
    <col min="15885" max="15885" width="0" style="77" hidden="1" customWidth="1"/>
    <col min="15886" max="15886" width="4.7109375" style="77" customWidth="1"/>
    <col min="15887" max="15887" width="13.7109375" style="77" customWidth="1"/>
    <col min="15888" max="15888" width="9.140625" style="77" customWidth="1"/>
    <col min="15889" max="15889" width="22.28515625" style="77" customWidth="1"/>
    <col min="15890" max="16127" width="9.140625" style="77" customWidth="1"/>
    <col min="16128" max="16128" width="10.7109375" style="77"/>
    <col min="16129" max="16129" width="10.7109375" style="77" customWidth="1"/>
    <col min="16130" max="16130" width="5.7109375" style="77" customWidth="1"/>
    <col min="16131" max="16131" width="8.7109375" style="77" customWidth="1"/>
    <col min="16132" max="16132" width="9" style="77" customWidth="1"/>
    <col min="16133" max="16134" width="15.7109375" style="77" customWidth="1"/>
    <col min="16135" max="16138" width="0" style="77" hidden="1" customWidth="1"/>
    <col min="16139" max="16139" width="15.7109375" style="77" customWidth="1"/>
    <col min="16140" max="16140" width="10.7109375" style="77" customWidth="1"/>
    <col min="16141" max="16141" width="0" style="77" hidden="1" customWidth="1"/>
    <col min="16142" max="16142" width="4.7109375" style="77" customWidth="1"/>
    <col min="16143" max="16143" width="13.7109375" style="77" customWidth="1"/>
    <col min="16144" max="16144" width="9.140625" style="77" customWidth="1"/>
    <col min="16145" max="16145" width="22.28515625" style="77" customWidth="1"/>
    <col min="16146" max="16384" width="9.140625" style="77" customWidth="1"/>
  </cols>
  <sheetData>
    <row r="1" spans="1:18" s="59" customFormat="1" ht="7.5" customHeight="1">
      <c r="A1" s="768"/>
      <c r="B1" s="768"/>
      <c r="C1" s="768"/>
      <c r="D1" s="768"/>
      <c r="E1" s="768"/>
      <c r="F1" s="768"/>
      <c r="G1" s="768"/>
      <c r="H1" s="768"/>
      <c r="I1" s="768"/>
      <c r="J1" s="768"/>
      <c r="R1" s="60"/>
    </row>
    <row r="2" spans="1:18" s="59" customFormat="1" ht="18">
      <c r="A2" s="769" t="s">
        <v>44</v>
      </c>
      <c r="B2" s="769"/>
      <c r="C2" s="769"/>
      <c r="D2" s="769"/>
      <c r="E2" s="769"/>
      <c r="F2" s="769"/>
      <c r="G2" s="769"/>
      <c r="H2" s="769"/>
      <c r="I2" s="769"/>
      <c r="J2" s="769"/>
      <c r="L2" s="61" t="s">
        <v>64</v>
      </c>
      <c r="M2" s="62">
        <v>0</v>
      </c>
      <c r="N2" s="63"/>
      <c r="O2" s="63"/>
      <c r="P2" s="63"/>
      <c r="R2" s="60"/>
    </row>
    <row r="3" spans="1:18" s="59" customFormat="1" ht="6" customHeight="1">
      <c r="A3" s="770"/>
      <c r="B3" s="770"/>
      <c r="C3" s="770"/>
      <c r="D3" s="770"/>
      <c r="E3" s="770"/>
      <c r="F3" s="770"/>
      <c r="G3" s="770"/>
      <c r="H3" s="770"/>
      <c r="I3" s="770"/>
      <c r="J3" s="770"/>
      <c r="K3" s="64"/>
      <c r="L3" s="61" t="s">
        <v>45</v>
      </c>
      <c r="M3" s="62">
        <v>0</v>
      </c>
      <c r="N3" s="63"/>
      <c r="O3" s="65"/>
      <c r="P3" s="65"/>
      <c r="R3" s="60"/>
    </row>
    <row r="4" spans="1:18" customFormat="1">
      <c r="A4" s="771" t="str">
        <f>'ORÇAMENTO ok'!B4</f>
        <v>Estimativa Nº: SSN 25/20  SEM DESONERAÇÃO</v>
      </c>
      <c r="B4" s="771"/>
      <c r="C4" s="771"/>
      <c r="D4" s="771"/>
      <c r="E4" s="771"/>
      <c r="F4" s="771"/>
      <c r="G4" s="771"/>
      <c r="H4" s="771"/>
      <c r="I4" s="771"/>
      <c r="J4" s="771"/>
      <c r="L4" s="67">
        <v>18.32</v>
      </c>
      <c r="M4" s="62">
        <v>0.1832</v>
      </c>
      <c r="O4">
        <v>18.32</v>
      </c>
      <c r="P4">
        <v>24.18</v>
      </c>
    </row>
    <row r="5" spans="1:18" customFormat="1">
      <c r="A5" s="771" t="str">
        <f>'ORÇAMENTO ok'!B5</f>
        <v>Interessado: PROCESSO Nº 00112-00014823/2018-10</v>
      </c>
      <c r="B5" s="771"/>
      <c r="C5" s="771"/>
      <c r="D5" s="771"/>
      <c r="E5" s="771"/>
      <c r="F5" s="771"/>
      <c r="G5" s="771"/>
      <c r="H5" s="771"/>
      <c r="I5" s="771"/>
      <c r="J5" s="771"/>
    </row>
    <row r="6" spans="1:18" customFormat="1">
      <c r="A6" s="626" t="str">
        <f>'ORÇAMENTO ok'!B6</f>
        <v xml:space="preserve">Objeto: EXECUÇÃO DA COTENÇÃO DA PONTE JK. </v>
      </c>
      <c r="B6" s="626"/>
      <c r="C6" s="626"/>
      <c r="D6" s="626"/>
      <c r="E6" s="626"/>
      <c r="F6" s="626"/>
      <c r="G6" s="626"/>
      <c r="H6" s="626"/>
      <c r="I6" s="626"/>
      <c r="J6" s="626"/>
    </row>
    <row r="7" spans="1:18" customFormat="1">
      <c r="A7" s="772" t="str">
        <f>'ORÇAMENTO ok'!B7</f>
        <v>Local: PONTE JK, BRASÍLIA-DF</v>
      </c>
      <c r="B7" s="772"/>
      <c r="C7" s="772"/>
      <c r="D7" s="772"/>
      <c r="E7" s="772"/>
      <c r="F7" s="772"/>
      <c r="G7" s="772"/>
      <c r="H7" s="772"/>
      <c r="I7" s="772"/>
      <c r="J7" s="772"/>
    </row>
    <row r="8" spans="1:18" s="59" customFormat="1" ht="6" customHeight="1" thickBot="1">
      <c r="A8" s="770"/>
      <c r="B8" s="770"/>
      <c r="C8" s="770"/>
      <c r="D8" s="770"/>
      <c r="E8" s="770"/>
      <c r="F8" s="770"/>
      <c r="G8" s="770"/>
      <c r="H8" s="770"/>
      <c r="I8" s="770"/>
      <c r="J8" s="770"/>
      <c r="K8" s="66"/>
      <c r="N8" s="63"/>
      <c r="O8" s="63"/>
      <c r="P8" s="63"/>
      <c r="R8" s="60"/>
    </row>
    <row r="9" spans="1:18" s="72" customFormat="1" ht="12.75" customHeight="1">
      <c r="A9" s="762" t="s">
        <v>46</v>
      </c>
      <c r="B9" s="763"/>
      <c r="C9" s="763"/>
      <c r="D9" s="763"/>
      <c r="E9" s="763"/>
      <c r="F9" s="763"/>
      <c r="G9" s="763"/>
      <c r="H9" s="763"/>
      <c r="I9" s="763"/>
      <c r="J9" s="764"/>
      <c r="K9" s="68"/>
      <c r="L9" s="69"/>
      <c r="M9" s="70"/>
      <c r="N9" s="70"/>
      <c r="O9" s="70"/>
      <c r="P9" s="70"/>
      <c r="Q9" s="70"/>
      <c r="R9" s="71"/>
    </row>
    <row r="10" spans="1:18" s="72" customFormat="1" ht="3" customHeight="1" thickBot="1">
      <c r="A10" s="765"/>
      <c r="B10" s="766"/>
      <c r="C10" s="766"/>
      <c r="D10" s="766"/>
      <c r="E10" s="766"/>
      <c r="F10" s="766"/>
      <c r="G10" s="766"/>
      <c r="H10" s="766"/>
      <c r="I10" s="766"/>
      <c r="J10" s="767"/>
      <c r="K10" s="68"/>
      <c r="L10" s="73"/>
      <c r="M10" s="70"/>
      <c r="N10" s="70"/>
      <c r="O10" s="70"/>
      <c r="P10" s="70"/>
      <c r="Q10" s="70"/>
      <c r="R10" s="71"/>
    </row>
    <row r="11" spans="1:18" ht="15" customHeight="1">
      <c r="A11" s="751" t="s">
        <v>40</v>
      </c>
      <c r="B11" s="753" t="s">
        <v>47</v>
      </c>
      <c r="C11" s="754"/>
      <c r="D11" s="754"/>
      <c r="E11" s="754"/>
      <c r="F11" s="757" t="s">
        <v>48</v>
      </c>
      <c r="G11" s="758"/>
      <c r="H11" s="759"/>
      <c r="I11" s="74" t="s">
        <v>49</v>
      </c>
      <c r="J11" s="760" t="s">
        <v>20</v>
      </c>
      <c r="K11" s="75"/>
      <c r="L11" s="76"/>
      <c r="M11" s="59"/>
      <c r="N11" s="59"/>
      <c r="O11" s="59"/>
      <c r="P11" s="59"/>
      <c r="Q11" s="59"/>
      <c r="R11" s="60"/>
    </row>
    <row r="12" spans="1:18" ht="15.75" customHeight="1" thickBot="1">
      <c r="A12" s="752"/>
      <c r="B12" s="755"/>
      <c r="C12" s="756"/>
      <c r="D12" s="756"/>
      <c r="E12" s="756"/>
      <c r="F12" s="78">
        <v>30</v>
      </c>
      <c r="G12" s="79">
        <v>60</v>
      </c>
      <c r="H12" s="79">
        <v>90</v>
      </c>
      <c r="I12" s="80" t="s">
        <v>50</v>
      </c>
      <c r="J12" s="761"/>
      <c r="K12" s="81"/>
      <c r="L12" s="82"/>
      <c r="M12" s="59"/>
      <c r="N12" s="59"/>
      <c r="O12" s="59"/>
      <c r="P12" s="59"/>
      <c r="Q12" s="59"/>
      <c r="R12" s="60"/>
    </row>
    <row r="13" spans="1:18">
      <c r="A13" s="727">
        <v>1</v>
      </c>
      <c r="B13" s="731" t="str">
        <f>'RESUMO ok'!C16</f>
        <v>ATERRO E REATERRO</v>
      </c>
      <c r="C13" s="731"/>
      <c r="D13" s="731"/>
      <c r="E13" s="732"/>
      <c r="F13" s="528">
        <v>0.33333333333999998</v>
      </c>
      <c r="G13" s="528">
        <v>0.33333333333999998</v>
      </c>
      <c r="H13" s="528">
        <v>0.33333333333999998</v>
      </c>
      <c r="I13" s="529"/>
      <c r="J13" s="748">
        <f>I14/$I$93</f>
        <v>3.5926177490423865E-2</v>
      </c>
      <c r="K13" s="85"/>
      <c r="L13" s="86" t="s">
        <v>51</v>
      </c>
      <c r="M13" s="59"/>
      <c r="N13" s="59"/>
      <c r="O13" s="87" t="s">
        <v>52</v>
      </c>
      <c r="P13" s="87" t="s">
        <v>53</v>
      </c>
      <c r="Q13" s="59"/>
      <c r="R13" s="60"/>
    </row>
    <row r="14" spans="1:18">
      <c r="A14" s="728"/>
      <c r="B14" s="734"/>
      <c r="C14" s="734"/>
      <c r="D14" s="734"/>
      <c r="E14" s="735"/>
      <c r="F14" s="530">
        <f>$L$14*F13</f>
        <v>2123.8228018312766</v>
      </c>
      <c r="G14" s="530">
        <f>$L$14*G13</f>
        <v>2123.8228018312766</v>
      </c>
      <c r="H14" s="530">
        <f>$L$14*H13</f>
        <v>2123.8228018312766</v>
      </c>
      <c r="I14" s="531">
        <f>SUM(F14:H14)</f>
        <v>6371.4684054938298</v>
      </c>
      <c r="J14" s="749"/>
      <c r="K14" s="85"/>
      <c r="L14" s="90">
        <f>O14+P14</f>
        <v>6371.4684053664005</v>
      </c>
      <c r="M14" s="87">
        <v>1</v>
      </c>
      <c r="N14" s="63"/>
      <c r="O14" s="90">
        <f>'RESUMO ok'!E16</f>
        <v>5384.9462520000006</v>
      </c>
      <c r="P14" s="90">
        <f>O14*$M$4</f>
        <v>986.52215336640018</v>
      </c>
      <c r="Q14" s="87"/>
      <c r="R14" s="60"/>
    </row>
    <row r="15" spans="1:18" ht="15.75" thickBot="1">
      <c r="A15" s="729"/>
      <c r="B15" s="737"/>
      <c r="C15" s="737"/>
      <c r="D15" s="737"/>
      <c r="E15" s="738"/>
      <c r="F15" s="532">
        <f>F13</f>
        <v>0.33333333333999998</v>
      </c>
      <c r="G15" s="532">
        <f>G13+F15</f>
        <v>0.66666666667999996</v>
      </c>
      <c r="H15" s="532">
        <f>G15+H13</f>
        <v>1.00000000002</v>
      </c>
      <c r="I15" s="533"/>
      <c r="J15" s="750"/>
      <c r="K15" s="93"/>
      <c r="L15" s="94"/>
      <c r="M15" s="87"/>
      <c r="N15" s="63"/>
      <c r="O15" s="94"/>
      <c r="P15" s="94"/>
      <c r="Q15" s="59"/>
      <c r="R15" s="60"/>
    </row>
    <row r="16" spans="1:18">
      <c r="A16" s="727">
        <v>2</v>
      </c>
      <c r="B16" s="742" t="str">
        <f>'RESUMO ok'!C17</f>
        <v>PREPARAÇÃO DO TERRENO PARA EXECUÇÃO DOS GABIÕES</v>
      </c>
      <c r="C16" s="742"/>
      <c r="D16" s="742"/>
      <c r="E16" s="743"/>
      <c r="F16" s="528">
        <v>0.33333333333999998</v>
      </c>
      <c r="G16" s="528">
        <v>0.33333333333999998</v>
      </c>
      <c r="H16" s="528">
        <v>0.33333333333999998</v>
      </c>
      <c r="I16" s="529"/>
      <c r="J16" s="748">
        <f>I17/$I$93</f>
        <v>0.2683758376230499</v>
      </c>
      <c r="K16" s="95"/>
      <c r="L16" s="76"/>
      <c r="M16" s="87"/>
      <c r="N16" s="63"/>
      <c r="O16" s="76"/>
      <c r="P16" s="76"/>
      <c r="Q16" s="59"/>
      <c r="R16" s="60"/>
    </row>
    <row r="17" spans="1:22">
      <c r="A17" s="728"/>
      <c r="B17" s="744"/>
      <c r="C17" s="744"/>
      <c r="D17" s="744"/>
      <c r="E17" s="745"/>
      <c r="F17" s="530">
        <f>$L$17*F16</f>
        <v>15865.387392141305</v>
      </c>
      <c r="G17" s="530">
        <f>$L$17*G16</f>
        <v>15865.387392141305</v>
      </c>
      <c r="H17" s="530">
        <f>$L$17*H16</f>
        <v>15865.387392141305</v>
      </c>
      <c r="I17" s="531">
        <f>SUM(F17:H17)</f>
        <v>47596.162176423917</v>
      </c>
      <c r="J17" s="749"/>
      <c r="K17" s="95"/>
      <c r="L17" s="90">
        <f>O17+P17</f>
        <v>47596.162175471996</v>
      </c>
      <c r="M17" s="87">
        <v>2</v>
      </c>
      <c r="N17" s="63"/>
      <c r="O17" s="90">
        <f>'RESUMO ok'!E17</f>
        <v>40226.641459999999</v>
      </c>
      <c r="P17" s="90">
        <f>O17*$M$4</f>
        <v>7369.5207154720001</v>
      </c>
      <c r="Q17" s="87"/>
      <c r="R17" s="97"/>
      <c r="S17" s="98"/>
      <c r="T17" s="98"/>
      <c r="U17" s="98"/>
      <c r="V17" s="98"/>
    </row>
    <row r="18" spans="1:22" ht="15.75" thickBot="1">
      <c r="A18" s="729"/>
      <c r="B18" s="746"/>
      <c r="C18" s="746"/>
      <c r="D18" s="746"/>
      <c r="E18" s="747"/>
      <c r="F18" s="532">
        <f>F16</f>
        <v>0.33333333333999998</v>
      </c>
      <c r="G18" s="532">
        <f>G16+F18</f>
        <v>0.66666666667999996</v>
      </c>
      <c r="H18" s="532">
        <f>G18+H16</f>
        <v>1.00000000002</v>
      </c>
      <c r="I18" s="533"/>
      <c r="J18" s="750"/>
      <c r="K18" s="99"/>
      <c r="L18" s="82"/>
      <c r="M18" s="87"/>
      <c r="N18" s="63"/>
      <c r="O18" s="82"/>
      <c r="P18" s="82"/>
      <c r="Q18" s="96"/>
      <c r="R18" s="97"/>
      <c r="S18" s="98"/>
      <c r="T18" s="98"/>
      <c r="U18" s="98"/>
      <c r="V18" s="98"/>
    </row>
    <row r="19" spans="1:22">
      <c r="A19" s="727">
        <v>3</v>
      </c>
      <c r="B19" s="742" t="str">
        <f>'RESUMO ok'!C18</f>
        <v>GABIÕES, PROTEÇÃO DE CONCRETO EM CIMA DO GABIÃO TIPO COLCHÃO</v>
      </c>
      <c r="C19" s="742"/>
      <c r="D19" s="742"/>
      <c r="E19" s="743"/>
      <c r="F19" s="528">
        <v>0.33333333333999998</v>
      </c>
      <c r="G19" s="528">
        <v>0.33333333333999998</v>
      </c>
      <c r="H19" s="528">
        <v>0.33333333333999998</v>
      </c>
      <c r="I19" s="529"/>
      <c r="J19" s="748">
        <f>I20/$I$93</f>
        <v>0.52321098501499641</v>
      </c>
      <c r="K19" s="95"/>
      <c r="L19" s="76"/>
      <c r="M19" s="87"/>
      <c r="N19" s="63"/>
      <c r="O19" s="76"/>
      <c r="P19" s="76"/>
      <c r="Q19" s="59"/>
      <c r="R19" s="97"/>
      <c r="S19" s="98"/>
      <c r="T19" s="98"/>
      <c r="U19" s="98"/>
      <c r="V19" s="98"/>
    </row>
    <row r="20" spans="1:22">
      <c r="A20" s="728"/>
      <c r="B20" s="744"/>
      <c r="C20" s="744"/>
      <c r="D20" s="744"/>
      <c r="E20" s="745"/>
      <c r="F20" s="530">
        <f>$L$20*F19</f>
        <v>30930.299234858605</v>
      </c>
      <c r="G20" s="530">
        <f>$L$20*G19</f>
        <v>30930.299234858605</v>
      </c>
      <c r="H20" s="530">
        <f>L20*H19</f>
        <v>30930.299234858605</v>
      </c>
      <c r="I20" s="531">
        <f>SUM(F20:H20)</f>
        <v>92790.897704575822</v>
      </c>
      <c r="J20" s="749"/>
      <c r="K20" s="95"/>
      <c r="L20" s="90">
        <f>O20+P20</f>
        <v>92790.897702720002</v>
      </c>
      <c r="M20" s="87">
        <v>4</v>
      </c>
      <c r="N20" s="63"/>
      <c r="O20" s="90">
        <f>'RESUMO ok'!E18</f>
        <v>78423.679600000003</v>
      </c>
      <c r="P20" s="90">
        <f>O20*$M$4</f>
        <v>14367.21810272</v>
      </c>
      <c r="Q20" s="87"/>
      <c r="R20" s="97"/>
      <c r="S20" s="98"/>
      <c r="T20" s="98"/>
      <c r="U20" s="98"/>
      <c r="V20" s="98"/>
    </row>
    <row r="21" spans="1:22" ht="15.75" thickBot="1">
      <c r="A21" s="729"/>
      <c r="B21" s="746"/>
      <c r="C21" s="746"/>
      <c r="D21" s="746"/>
      <c r="E21" s="747"/>
      <c r="F21" s="532">
        <f>F19</f>
        <v>0.33333333333999998</v>
      </c>
      <c r="G21" s="532">
        <f>G19+F21</f>
        <v>0.66666666667999996</v>
      </c>
      <c r="H21" s="532">
        <f>G21+H19</f>
        <v>1.00000000002</v>
      </c>
      <c r="I21" s="533"/>
      <c r="J21" s="750"/>
      <c r="K21" s="99"/>
      <c r="L21" s="82"/>
      <c r="M21" s="87"/>
      <c r="N21" s="63"/>
      <c r="O21" s="82"/>
      <c r="P21" s="82"/>
      <c r="Q21" s="96"/>
      <c r="R21" s="97"/>
      <c r="S21" s="98"/>
      <c r="T21" s="98"/>
      <c r="U21" s="98"/>
      <c r="V21" s="98"/>
    </row>
    <row r="22" spans="1:22">
      <c r="A22" s="727">
        <v>4</v>
      </c>
      <c r="B22" s="731" t="str">
        <f>'RESUMO ok'!C19</f>
        <v>DEMOLIÇÃO e EXECUÇÃO DE MEIOS-FIOS</v>
      </c>
      <c r="C22" s="731"/>
      <c r="D22" s="731"/>
      <c r="E22" s="732"/>
      <c r="F22" s="528">
        <v>0.33333333333999998</v>
      </c>
      <c r="G22" s="528">
        <v>0.33333333333999998</v>
      </c>
      <c r="H22" s="528">
        <v>0.33333333333999998</v>
      </c>
      <c r="I22" s="529"/>
      <c r="J22" s="739">
        <f>I23/$I$93</f>
        <v>2.2137128870061322E-3</v>
      </c>
      <c r="K22" s="99"/>
      <c r="L22" s="82"/>
      <c r="M22" s="87"/>
      <c r="N22" s="63"/>
      <c r="O22" s="82"/>
      <c r="P22" s="82"/>
      <c r="Q22" s="63"/>
      <c r="R22" s="101"/>
      <c r="S22" s="98"/>
      <c r="T22" s="98"/>
      <c r="U22" s="98"/>
      <c r="V22" s="98"/>
    </row>
    <row r="23" spans="1:22">
      <c r="A23" s="728"/>
      <c r="B23" s="734"/>
      <c r="C23" s="734"/>
      <c r="D23" s="734"/>
      <c r="E23" s="735"/>
      <c r="F23" s="530">
        <f>$L$23*F22</f>
        <v>130.86652225621731</v>
      </c>
      <c r="G23" s="530">
        <f>$L$23*G22</f>
        <v>130.86652225621731</v>
      </c>
      <c r="H23" s="530">
        <f>$L$23*H22</f>
        <v>130.86652225621731</v>
      </c>
      <c r="I23" s="531">
        <f>SUM(F23:H23)</f>
        <v>392.59956676865193</v>
      </c>
      <c r="J23" s="740"/>
      <c r="K23" s="99"/>
      <c r="L23" s="90">
        <f>O23+P23</f>
        <v>392.59956676079997</v>
      </c>
      <c r="M23" s="87">
        <v>5</v>
      </c>
      <c r="N23" s="63"/>
      <c r="O23" s="181">
        <f>'RESUMO ok'!E19</f>
        <v>331.81166899999999</v>
      </c>
      <c r="P23" s="181">
        <f>O23*$M$4</f>
        <v>60.7878977608</v>
      </c>
      <c r="Q23" s="182"/>
      <c r="R23" s="101"/>
      <c r="S23" s="98"/>
      <c r="T23" s="98"/>
      <c r="U23" s="98"/>
      <c r="V23" s="98"/>
    </row>
    <row r="24" spans="1:22" ht="15.75" thickBot="1">
      <c r="A24" s="729"/>
      <c r="B24" s="737"/>
      <c r="C24" s="737"/>
      <c r="D24" s="737"/>
      <c r="E24" s="738"/>
      <c r="F24" s="532">
        <f>F22</f>
        <v>0.33333333333999998</v>
      </c>
      <c r="G24" s="532">
        <f>G22+F24</f>
        <v>0.66666666667999996</v>
      </c>
      <c r="H24" s="532">
        <f>G24+H22</f>
        <v>1.00000000002</v>
      </c>
      <c r="I24" s="533"/>
      <c r="J24" s="741"/>
      <c r="K24" s="99"/>
      <c r="L24" s="82"/>
      <c r="M24" s="87"/>
      <c r="N24" s="63"/>
      <c r="O24" s="82"/>
      <c r="P24" s="82"/>
      <c r="Q24" s="183"/>
      <c r="R24" s="101"/>
      <c r="S24" s="98"/>
      <c r="T24" s="98"/>
      <c r="U24" s="98"/>
      <c r="V24" s="98"/>
    </row>
    <row r="25" spans="1:22">
      <c r="A25" s="727">
        <v>5</v>
      </c>
      <c r="B25" s="731" t="str">
        <f>'RESUMO ok'!C20</f>
        <v>DEMOLIÇÃO e EXECUÇÃO de CORDÃO DE CONCRETO</v>
      </c>
      <c r="C25" s="731"/>
      <c r="D25" s="731"/>
      <c r="E25" s="732"/>
      <c r="F25" s="528">
        <v>0.33333333333999998</v>
      </c>
      <c r="G25" s="528">
        <v>0.33333333300000001</v>
      </c>
      <c r="H25" s="528">
        <v>0.33333333300000001</v>
      </c>
      <c r="I25" s="529"/>
      <c r="J25" s="739">
        <f>I26/$I$93</f>
        <v>2.6810691707731628E-2</v>
      </c>
      <c r="K25" s="99"/>
      <c r="L25" s="82"/>
      <c r="M25" s="87"/>
      <c r="N25" s="63"/>
      <c r="O25" s="82"/>
      <c r="P25" s="82"/>
      <c r="Q25" s="63"/>
      <c r="R25" s="101"/>
      <c r="S25" s="98"/>
      <c r="T25" s="98"/>
      <c r="U25" s="98"/>
      <c r="V25" s="98"/>
    </row>
    <row r="26" spans="1:22">
      <c r="A26" s="728"/>
      <c r="B26" s="734"/>
      <c r="C26" s="734"/>
      <c r="D26" s="734"/>
      <c r="E26" s="735"/>
      <c r="F26" s="530">
        <f>$L$26*F25</f>
        <v>1584.9489814396991</v>
      </c>
      <c r="G26" s="530">
        <f>$L$26*G25</f>
        <v>1584.9489798230511</v>
      </c>
      <c r="H26" s="530">
        <f>L26*H25</f>
        <v>1584.9489798230511</v>
      </c>
      <c r="I26" s="531">
        <f>SUM(F26:H26)</f>
        <v>4754.8469410858015</v>
      </c>
      <c r="J26" s="740"/>
      <c r="K26" s="99"/>
      <c r="L26" s="90">
        <f>O26+P26</f>
        <v>4754.8469442240003</v>
      </c>
      <c r="M26" s="87">
        <v>6</v>
      </c>
      <c r="N26" s="63"/>
      <c r="O26" s="181">
        <f>'RESUMO ok'!E20</f>
        <v>4018.6333199999999</v>
      </c>
      <c r="P26" s="181">
        <f>O26*$M$4</f>
        <v>736.213624224</v>
      </c>
      <c r="Q26" s="182"/>
      <c r="R26" s="101"/>
      <c r="S26" s="98"/>
      <c r="T26" s="98"/>
      <c r="U26" s="98"/>
      <c r="V26" s="98"/>
    </row>
    <row r="27" spans="1:22" ht="15.75" thickBot="1">
      <c r="A27" s="729"/>
      <c r="B27" s="737"/>
      <c r="C27" s="737"/>
      <c r="D27" s="737"/>
      <c r="E27" s="738"/>
      <c r="F27" s="532">
        <f>F25</f>
        <v>0.33333333333999998</v>
      </c>
      <c r="G27" s="532">
        <f>G25+F27</f>
        <v>0.66666666634000005</v>
      </c>
      <c r="H27" s="532">
        <f>G27+H25</f>
        <v>0.99999999934000006</v>
      </c>
      <c r="I27" s="533"/>
      <c r="J27" s="741"/>
      <c r="K27" s="99"/>
      <c r="L27" s="82"/>
      <c r="M27" s="87"/>
      <c r="N27" s="63"/>
      <c r="O27" s="82"/>
      <c r="P27" s="82"/>
      <c r="Q27" s="183"/>
      <c r="R27" s="101"/>
      <c r="S27" s="98"/>
      <c r="T27" s="98"/>
      <c r="U27" s="98"/>
      <c r="V27" s="98"/>
    </row>
    <row r="28" spans="1:22" ht="15" customHeight="1">
      <c r="A28" s="727">
        <v>6</v>
      </c>
      <c r="B28" s="730" t="str">
        <f>'RESUMO ok'!C21</f>
        <v>DEMOLIÇÃO E EXECUÇÃO DA CICLOVIA</v>
      </c>
      <c r="C28" s="731"/>
      <c r="D28" s="731"/>
      <c r="E28" s="732"/>
      <c r="F28" s="528">
        <v>0.33333333333999998</v>
      </c>
      <c r="G28" s="528">
        <v>0.33333333300000001</v>
      </c>
      <c r="H28" s="528">
        <v>0.33333333300000001</v>
      </c>
      <c r="I28" s="529"/>
      <c r="J28" s="739">
        <f>I29/$I$93</f>
        <v>4.1526093328058233E-2</v>
      </c>
      <c r="K28" s="99"/>
      <c r="L28" s="82"/>
      <c r="M28" s="87"/>
      <c r="N28" s="63"/>
      <c r="O28" s="82"/>
      <c r="P28" s="82"/>
      <c r="Q28" s="63"/>
      <c r="R28" s="100"/>
      <c r="S28" s="98"/>
      <c r="T28" s="98"/>
      <c r="U28" s="98"/>
      <c r="V28" s="98"/>
    </row>
    <row r="29" spans="1:22">
      <c r="A29" s="728"/>
      <c r="B29" s="733"/>
      <c r="C29" s="734"/>
      <c r="D29" s="734"/>
      <c r="E29" s="735"/>
      <c r="F29" s="530">
        <f>$L$29*F28</f>
        <v>2454.8691261290974</v>
      </c>
      <c r="G29" s="530">
        <f>$L$29*G28</f>
        <v>2454.8691236251311</v>
      </c>
      <c r="H29" s="530">
        <f>$L$29*H28</f>
        <v>2454.8691236251311</v>
      </c>
      <c r="I29" s="531">
        <f>SUM(F29:H29)</f>
        <v>7364.6073733793601</v>
      </c>
      <c r="J29" s="740"/>
      <c r="K29" s="99"/>
      <c r="L29" s="90">
        <f>O29+P29+O30+P30</f>
        <v>7364.6073782399999</v>
      </c>
      <c r="M29" s="87">
        <v>7</v>
      </c>
      <c r="N29" s="63"/>
      <c r="O29" s="181">
        <f>'RESUMO ok'!E21</f>
        <v>6224.3131999999996</v>
      </c>
      <c r="P29" s="181">
        <f>O29*$M$4</f>
        <v>1140.2941782399998</v>
      </c>
      <c r="Q29" s="182"/>
      <c r="R29" s="100"/>
      <c r="S29" s="98"/>
      <c r="T29" s="98"/>
      <c r="U29" s="98"/>
      <c r="V29" s="98"/>
    </row>
    <row r="30" spans="1:22" ht="15.75" thickBot="1">
      <c r="A30" s="729"/>
      <c r="B30" s="736"/>
      <c r="C30" s="737"/>
      <c r="D30" s="737"/>
      <c r="E30" s="738"/>
      <c r="F30" s="532">
        <f>F28</f>
        <v>0.33333333333999998</v>
      </c>
      <c r="G30" s="532">
        <f>G28+F30</f>
        <v>0.66666666634000005</v>
      </c>
      <c r="H30" s="532">
        <f>G30+H28</f>
        <v>0.99999999934000006</v>
      </c>
      <c r="I30" s="533"/>
      <c r="J30" s="741"/>
      <c r="K30" s="99"/>
      <c r="L30" s="82"/>
      <c r="M30" s="87"/>
      <c r="N30" s="63"/>
      <c r="O30" s="184"/>
      <c r="P30" s="184">
        <f>O30*$M$2</f>
        <v>0</v>
      </c>
      <c r="Q30" s="183"/>
      <c r="R30" s="154">
        <f>O29+O30</f>
        <v>6224.3131999999996</v>
      </c>
      <c r="S30" s="98"/>
      <c r="T30" s="98"/>
      <c r="U30" s="98"/>
      <c r="V30" s="98"/>
    </row>
    <row r="31" spans="1:22" ht="15" customHeight="1">
      <c r="A31" s="727">
        <v>7</v>
      </c>
      <c r="B31" s="730" t="str">
        <f>'RESUMO ok'!C22</f>
        <v>ENSAIOS E ART</v>
      </c>
      <c r="C31" s="731"/>
      <c r="D31" s="731"/>
      <c r="E31" s="732"/>
      <c r="F31" s="528">
        <v>0.33333333333999998</v>
      </c>
      <c r="G31" s="528">
        <v>0.33333333300000001</v>
      </c>
      <c r="H31" s="528">
        <v>0.33333333300000001</v>
      </c>
      <c r="I31" s="529"/>
      <c r="J31" s="739">
        <f>I32/$I$93</f>
        <v>3.1934921098349667E-3</v>
      </c>
      <c r="K31" s="95"/>
      <c r="L31" s="76"/>
      <c r="M31" s="87"/>
      <c r="N31" s="63"/>
      <c r="O31" s="76"/>
      <c r="P31" s="82"/>
      <c r="Q31" s="63"/>
      <c r="R31" s="97"/>
      <c r="S31" s="98"/>
      <c r="T31" s="98"/>
      <c r="U31" s="98"/>
      <c r="V31" s="98"/>
    </row>
    <row r="32" spans="1:22">
      <c r="A32" s="728"/>
      <c r="B32" s="733"/>
      <c r="C32" s="734"/>
      <c r="D32" s="734"/>
      <c r="E32" s="735"/>
      <c r="F32" s="530">
        <f>$L$32*F31</f>
        <v>188.78744800377575</v>
      </c>
      <c r="G32" s="530">
        <f>$L$32*G31</f>
        <v>188.78744781121256</v>
      </c>
      <c r="H32" s="530">
        <f>$L$32*H31</f>
        <v>188.78744781121256</v>
      </c>
      <c r="I32" s="531">
        <f>SUM(F32:H32)</f>
        <v>566.36234362620087</v>
      </c>
      <c r="J32" s="740"/>
      <c r="K32" s="95"/>
      <c r="L32" s="90">
        <f>O32+P32</f>
        <v>566.36234400000001</v>
      </c>
      <c r="M32" s="87">
        <v>8</v>
      </c>
      <c r="N32" s="63"/>
      <c r="O32" s="181">
        <f>'RESUMO ok'!E22</f>
        <v>478.67</v>
      </c>
      <c r="P32" s="181">
        <f>O32*$M$4</f>
        <v>87.692344000000006</v>
      </c>
      <c r="Q32" s="182"/>
      <c r="R32" s="97"/>
      <c r="S32" s="98"/>
      <c r="T32" s="98"/>
      <c r="U32" s="98"/>
      <c r="V32" s="98"/>
    </row>
    <row r="33" spans="1:22" ht="15.75" thickBot="1">
      <c r="A33" s="729"/>
      <c r="B33" s="736"/>
      <c r="C33" s="737"/>
      <c r="D33" s="737"/>
      <c r="E33" s="738"/>
      <c r="F33" s="532">
        <f>F31</f>
        <v>0.33333333333999998</v>
      </c>
      <c r="G33" s="532">
        <f>G31+F33</f>
        <v>0.66666666634000005</v>
      </c>
      <c r="H33" s="532">
        <f>G33+H31</f>
        <v>0.99999999934000006</v>
      </c>
      <c r="I33" s="533"/>
      <c r="J33" s="741"/>
      <c r="K33" s="99"/>
      <c r="L33" s="82"/>
      <c r="M33" s="87"/>
      <c r="N33" s="63"/>
      <c r="O33" s="184"/>
      <c r="P33" s="184"/>
      <c r="Q33" s="183"/>
      <c r="R33" s="155">
        <f>O32+O33</f>
        <v>478.67</v>
      </c>
      <c r="S33" s="98"/>
      <c r="T33" s="98"/>
      <c r="U33" s="98"/>
      <c r="V33" s="98"/>
    </row>
    <row r="34" spans="1:22" ht="15" customHeight="1">
      <c r="A34" s="715">
        <v>8</v>
      </c>
      <c r="B34" s="718" t="str">
        <f>'RESUMO ok'!C23</f>
        <v>ADMINISTRAÇÃO LOCAL</v>
      </c>
      <c r="C34" s="719"/>
      <c r="D34" s="719"/>
      <c r="E34" s="720"/>
      <c r="F34" s="83">
        <v>0.33333333333999998</v>
      </c>
      <c r="G34" s="83">
        <v>0.33333333300000001</v>
      </c>
      <c r="H34" s="83">
        <v>0.33333333300000001</v>
      </c>
      <c r="I34" s="84"/>
      <c r="J34" s="693">
        <f>I35/$I$93</f>
        <v>9.8743009275038734E-2</v>
      </c>
      <c r="K34" s="95"/>
      <c r="L34" s="76"/>
      <c r="M34" s="87"/>
      <c r="N34" s="63"/>
      <c r="O34" s="63"/>
      <c r="P34" s="63"/>
      <c r="Q34" s="59"/>
      <c r="R34" s="98"/>
      <c r="S34" s="98"/>
      <c r="T34" s="98"/>
      <c r="U34" s="98"/>
      <c r="V34" s="98"/>
    </row>
    <row r="35" spans="1:22">
      <c r="A35" s="716"/>
      <c r="B35" s="721"/>
      <c r="C35" s="722"/>
      <c r="D35" s="722"/>
      <c r="E35" s="723"/>
      <c r="F35" s="88">
        <f>$L$35*F34</f>
        <v>5837.3216805007451</v>
      </c>
      <c r="G35" s="88">
        <f>$L$35*G34</f>
        <v>5837.321674546678</v>
      </c>
      <c r="H35" s="88">
        <f>$L$35*H34</f>
        <v>5837.321674546678</v>
      </c>
      <c r="I35" s="89">
        <f>SUM(F35:H35)</f>
        <v>17511.965029594103</v>
      </c>
      <c r="J35" s="694"/>
      <c r="K35" s="95"/>
      <c r="L35" s="90">
        <f>O35+P35</f>
        <v>17511.965041151998</v>
      </c>
      <c r="M35" s="87">
        <v>9</v>
      </c>
      <c r="N35" s="63"/>
      <c r="O35" s="181">
        <f>'RESUMO ok'!E23</f>
        <v>14800.511359999999</v>
      </c>
      <c r="P35" s="181">
        <f>O35*$M$4</f>
        <v>2711.4536811519997</v>
      </c>
      <c r="Q35" s="87"/>
      <c r="R35" s="98"/>
      <c r="S35" s="98"/>
      <c r="T35" s="98"/>
      <c r="U35" s="98"/>
      <c r="V35" s="98"/>
    </row>
    <row r="36" spans="1:22" ht="15.75" thickBot="1">
      <c r="A36" s="717"/>
      <c r="B36" s="724"/>
      <c r="C36" s="725"/>
      <c r="D36" s="725"/>
      <c r="E36" s="726"/>
      <c r="F36" s="102">
        <f>F34</f>
        <v>0.33333333333999998</v>
      </c>
      <c r="G36" s="102">
        <f>G34+F36</f>
        <v>0.66666666634000005</v>
      </c>
      <c r="H36" s="102">
        <f>G36+H34</f>
        <v>0.99999999934000006</v>
      </c>
      <c r="I36" s="92"/>
      <c r="J36" s="695"/>
      <c r="K36" s="99"/>
      <c r="L36" s="82"/>
      <c r="M36" s="87"/>
      <c r="N36" s="63"/>
      <c r="O36" s="82"/>
      <c r="P36" s="82"/>
      <c r="Q36" s="183"/>
      <c r="R36" s="98"/>
      <c r="S36" s="98"/>
      <c r="T36" s="98"/>
      <c r="U36" s="98"/>
      <c r="V36" s="98"/>
    </row>
    <row r="37" spans="1:22" ht="15" hidden="1" customHeight="1">
      <c r="A37" s="715">
        <v>9</v>
      </c>
      <c r="B37" s="718" t="e">
        <f>'ORÇAMENTO ok'!#REF!</f>
        <v>#REF!</v>
      </c>
      <c r="C37" s="719"/>
      <c r="D37" s="719"/>
      <c r="E37" s="720"/>
      <c r="F37" s="83">
        <v>0.33333333333999998</v>
      </c>
      <c r="G37" s="83">
        <v>0</v>
      </c>
      <c r="H37" s="83">
        <v>0</v>
      </c>
      <c r="I37" s="84"/>
      <c r="J37" s="693">
        <f>I38/$I$93</f>
        <v>0</v>
      </c>
      <c r="K37" s="95"/>
      <c r="L37" s="76"/>
      <c r="M37" s="87"/>
      <c r="N37" s="63"/>
      <c r="R37" s="100"/>
      <c r="S37" s="98"/>
      <c r="T37" s="98"/>
      <c r="U37" s="98"/>
      <c r="V37" s="98"/>
    </row>
    <row r="38" spans="1:22" hidden="1">
      <c r="A38" s="716"/>
      <c r="B38" s="721"/>
      <c r="C38" s="722"/>
      <c r="D38" s="722"/>
      <c r="E38" s="723"/>
      <c r="F38" s="88">
        <f>$L$38*F37</f>
        <v>0</v>
      </c>
      <c r="G38" s="88">
        <f>$L$38*G37</f>
        <v>0</v>
      </c>
      <c r="H38" s="88">
        <f>$L$38*H37</f>
        <v>0</v>
      </c>
      <c r="I38" s="89">
        <f>SUM(F38:H38)</f>
        <v>0</v>
      </c>
      <c r="J38" s="694"/>
      <c r="K38" s="95"/>
      <c r="L38" s="90">
        <v>0</v>
      </c>
      <c r="M38" s="87">
        <v>10</v>
      </c>
      <c r="N38" s="63"/>
      <c r="O38" s="181">
        <v>0</v>
      </c>
      <c r="P38" s="181">
        <f>O38*$M$4</f>
        <v>0</v>
      </c>
      <c r="Q38" s="182"/>
      <c r="R38" s="154" t="e">
        <f>O38+O39</f>
        <v>#REF!</v>
      </c>
      <c r="S38" s="98"/>
      <c r="T38" s="98"/>
      <c r="U38" s="98"/>
      <c r="V38" s="98"/>
    </row>
    <row r="39" spans="1:22" ht="15.75" hidden="1" thickBot="1">
      <c r="A39" s="717"/>
      <c r="B39" s="724"/>
      <c r="C39" s="725"/>
      <c r="D39" s="725"/>
      <c r="E39" s="726"/>
      <c r="F39" s="102">
        <f>F37</f>
        <v>0.33333333333999998</v>
      </c>
      <c r="G39" s="102">
        <f>G37+F39</f>
        <v>0.33333333333999998</v>
      </c>
      <c r="H39" s="102">
        <f>G39+H37</f>
        <v>0.33333333333999998</v>
      </c>
      <c r="I39" s="92"/>
      <c r="J39" s="695"/>
      <c r="K39" s="99"/>
      <c r="L39" s="82"/>
      <c r="M39" s="87"/>
      <c r="N39" s="63"/>
      <c r="O39" s="181" t="e">
        <f>'ORÇAMENTO ok'!#REF!+'ORÇAMENTO ok'!#REF!</f>
        <v>#REF!</v>
      </c>
      <c r="P39" s="181" t="e">
        <f>O39*$M$2</f>
        <v>#REF!</v>
      </c>
      <c r="Q39" s="183"/>
      <c r="R39" s="98"/>
      <c r="S39" s="98"/>
      <c r="T39" s="98"/>
      <c r="U39" s="98"/>
      <c r="V39" s="98"/>
    </row>
    <row r="40" spans="1:22" ht="15" hidden="1" customHeight="1">
      <c r="A40" s="715">
        <v>10</v>
      </c>
      <c r="B40" s="718" t="e">
        <f>'ORÇAMENTO ok'!#REF!</f>
        <v>#REF!</v>
      </c>
      <c r="C40" s="719"/>
      <c r="D40" s="719"/>
      <c r="E40" s="720"/>
      <c r="F40" s="83">
        <v>0.33333333333999998</v>
      </c>
      <c r="G40" s="83">
        <v>0.33333333300000001</v>
      </c>
      <c r="H40" s="83">
        <v>0.33333333300000001</v>
      </c>
      <c r="I40" s="84"/>
      <c r="J40" s="693">
        <f>I41/$I$93</f>
        <v>0</v>
      </c>
      <c r="K40" s="99"/>
      <c r="L40" s="82"/>
      <c r="M40" s="87"/>
      <c r="N40" s="63"/>
      <c r="R40" s="97"/>
      <c r="S40" s="98"/>
      <c r="T40" s="98"/>
      <c r="U40" s="98"/>
      <c r="V40" s="98"/>
    </row>
    <row r="41" spans="1:22" hidden="1">
      <c r="A41" s="716"/>
      <c r="B41" s="721"/>
      <c r="C41" s="722"/>
      <c r="D41" s="722"/>
      <c r="E41" s="723"/>
      <c r="F41" s="88">
        <f>$L$41*F40</f>
        <v>0</v>
      </c>
      <c r="G41" s="88">
        <f>$L$41*G40</f>
        <v>0</v>
      </c>
      <c r="H41" s="88">
        <f>$L$41*H40</f>
        <v>0</v>
      </c>
      <c r="I41" s="89">
        <f>SUM(F41:H41)</f>
        <v>0</v>
      </c>
      <c r="J41" s="694"/>
      <c r="K41" s="99"/>
      <c r="L41" s="90">
        <f>O41+P41</f>
        <v>0</v>
      </c>
      <c r="M41" s="87">
        <v>11</v>
      </c>
      <c r="N41" s="63"/>
      <c r="O41" s="90">
        <v>0</v>
      </c>
      <c r="P41" s="90">
        <f>O41*$M$4</f>
        <v>0</v>
      </c>
      <c r="Q41" s="87"/>
      <c r="R41" s="97"/>
      <c r="S41" s="98"/>
      <c r="T41" s="98"/>
      <c r="U41" s="98"/>
      <c r="V41" s="98"/>
    </row>
    <row r="42" spans="1:22" ht="15.75" hidden="1" thickBot="1">
      <c r="A42" s="717"/>
      <c r="B42" s="724"/>
      <c r="C42" s="725"/>
      <c r="D42" s="725"/>
      <c r="E42" s="726"/>
      <c r="F42" s="102">
        <f>F40</f>
        <v>0.33333333333999998</v>
      </c>
      <c r="G42" s="102">
        <f>G40+F42</f>
        <v>0.66666666634000005</v>
      </c>
      <c r="H42" s="102">
        <f>G42+H40</f>
        <v>0.99999999934000006</v>
      </c>
      <c r="I42" s="92"/>
      <c r="J42" s="695"/>
      <c r="K42" s="99"/>
      <c r="L42" s="82"/>
      <c r="M42" s="87"/>
      <c r="N42" s="63"/>
      <c r="O42" s="184"/>
      <c r="P42" s="184"/>
      <c r="Q42" s="185"/>
      <c r="R42" s="97"/>
      <c r="S42" s="98"/>
      <c r="T42" s="98"/>
      <c r="U42" s="98"/>
      <c r="V42" s="98"/>
    </row>
    <row r="43" spans="1:22" hidden="1">
      <c r="A43" s="715">
        <v>11</v>
      </c>
      <c r="B43" s="718" t="e">
        <f>'ORÇAMENTO ok'!#REF!</f>
        <v>#REF!</v>
      </c>
      <c r="C43" s="719"/>
      <c r="D43" s="719"/>
      <c r="E43" s="720"/>
      <c r="F43" s="83">
        <v>0.33333333333999998</v>
      </c>
      <c r="G43" s="83">
        <v>0.33333333300000001</v>
      </c>
      <c r="H43" s="83">
        <v>0.33333333300000001</v>
      </c>
      <c r="I43" s="89"/>
      <c r="J43" s="693">
        <f>I44/$I$93</f>
        <v>0</v>
      </c>
      <c r="K43" s="99"/>
      <c r="L43" s="82"/>
      <c r="M43" s="87"/>
      <c r="N43" s="63"/>
      <c r="O43" s="184"/>
      <c r="P43" s="184"/>
      <c r="Q43" s="185"/>
      <c r="R43" s="97"/>
      <c r="S43" s="98"/>
      <c r="T43" s="98"/>
      <c r="U43" s="98"/>
      <c r="V43" s="98"/>
    </row>
    <row r="44" spans="1:22" hidden="1">
      <c r="A44" s="716"/>
      <c r="B44" s="721"/>
      <c r="C44" s="722"/>
      <c r="D44" s="722"/>
      <c r="E44" s="723"/>
      <c r="F44" s="88">
        <f>$L$44*F43</f>
        <v>0</v>
      </c>
      <c r="G44" s="88">
        <f>$L$44*G43</f>
        <v>0</v>
      </c>
      <c r="H44" s="88">
        <f>$L$44*H43</f>
        <v>0</v>
      </c>
      <c r="I44" s="89">
        <f>SUM(F44:H44)</f>
        <v>0</v>
      </c>
      <c r="J44" s="694"/>
      <c r="K44" s="99"/>
      <c r="L44" s="90">
        <v>0</v>
      </c>
      <c r="M44" s="87">
        <v>11</v>
      </c>
      <c r="N44" s="63"/>
      <c r="O44" s="90">
        <v>0</v>
      </c>
      <c r="P44" s="90">
        <f>O44*$M$4</f>
        <v>0</v>
      </c>
      <c r="Q44" s="87"/>
      <c r="R44" s="97"/>
      <c r="S44" s="98"/>
      <c r="T44" s="98"/>
      <c r="U44" s="98"/>
      <c r="V44" s="98"/>
    </row>
    <row r="45" spans="1:22" ht="15.75" hidden="1" thickBot="1">
      <c r="A45" s="717"/>
      <c r="B45" s="724"/>
      <c r="C45" s="725"/>
      <c r="D45" s="725"/>
      <c r="E45" s="726"/>
      <c r="F45" s="102">
        <f>F43</f>
        <v>0.33333333333999998</v>
      </c>
      <c r="G45" s="102">
        <f>G43+F45</f>
        <v>0.66666666634000005</v>
      </c>
      <c r="H45" s="102">
        <f>G45+H43</f>
        <v>0.99999999934000006</v>
      </c>
      <c r="I45" s="89"/>
      <c r="J45" s="695"/>
      <c r="K45" s="99"/>
      <c r="L45" s="82"/>
      <c r="M45" s="87"/>
      <c r="N45" s="63"/>
      <c r="O45" s="181" t="e">
        <f>'ORÇAMENTO ok'!#REF!+'ORÇAMENTO ok'!#REF!</f>
        <v>#REF!</v>
      </c>
      <c r="P45" s="181" t="e">
        <f>O45*$M$2</f>
        <v>#REF!</v>
      </c>
      <c r="Q45" s="183"/>
      <c r="R45" s="97"/>
      <c r="S45" s="98"/>
      <c r="T45" s="98"/>
      <c r="U45" s="98"/>
      <c r="V45" s="98"/>
    </row>
    <row r="46" spans="1:22" hidden="1">
      <c r="A46" s="715">
        <v>12</v>
      </c>
      <c r="B46" s="718" t="e">
        <f>'ORÇAMENTO ok'!#REF!</f>
        <v>#REF!</v>
      </c>
      <c r="C46" s="719"/>
      <c r="D46" s="719"/>
      <c r="E46" s="720"/>
      <c r="F46" s="83">
        <v>0.33333333333999998</v>
      </c>
      <c r="G46" s="83">
        <v>0.33333333300000001</v>
      </c>
      <c r="H46" s="83">
        <v>0.33333333300000001</v>
      </c>
      <c r="I46" s="84"/>
      <c r="J46" s="693">
        <f>I47/$I$93</f>
        <v>0</v>
      </c>
      <c r="K46" s="99"/>
      <c r="L46" s="82"/>
      <c r="M46" s="87"/>
      <c r="N46" s="63"/>
      <c r="O46" s="82"/>
      <c r="P46" s="82"/>
      <c r="Q46" s="183"/>
      <c r="R46" s="97"/>
      <c r="S46" s="98"/>
      <c r="T46" s="98"/>
      <c r="U46" s="98"/>
      <c r="V46" s="98"/>
    </row>
    <row r="47" spans="1:22" hidden="1">
      <c r="A47" s="716"/>
      <c r="B47" s="721"/>
      <c r="C47" s="722"/>
      <c r="D47" s="722"/>
      <c r="E47" s="723"/>
      <c r="F47" s="88">
        <f>$L$47*F46</f>
        <v>0</v>
      </c>
      <c r="G47" s="88">
        <f>$L$47*G46</f>
        <v>0</v>
      </c>
      <c r="H47" s="88">
        <f>$L$47*H46</f>
        <v>0</v>
      </c>
      <c r="I47" s="89">
        <f>SUM(F47:H47)</f>
        <v>0</v>
      </c>
      <c r="J47" s="694"/>
      <c r="K47" s="99"/>
      <c r="L47" s="90">
        <f>O47+P47</f>
        <v>0</v>
      </c>
      <c r="M47" s="87">
        <v>12</v>
      </c>
      <c r="N47" s="63"/>
      <c r="O47" s="90">
        <v>0</v>
      </c>
      <c r="P47" s="90">
        <f>O47*$M$4</f>
        <v>0</v>
      </c>
      <c r="Q47" s="87"/>
      <c r="R47" s="97"/>
      <c r="S47" s="98"/>
      <c r="T47" s="98"/>
      <c r="U47" s="98"/>
      <c r="V47" s="98"/>
    </row>
    <row r="48" spans="1:22" ht="15.75" hidden="1" thickBot="1">
      <c r="A48" s="717"/>
      <c r="B48" s="724"/>
      <c r="C48" s="725"/>
      <c r="D48" s="725"/>
      <c r="E48" s="726"/>
      <c r="F48" s="102">
        <f>F46</f>
        <v>0.33333333333999998</v>
      </c>
      <c r="G48" s="102">
        <f>G46+F48</f>
        <v>0.66666666634000005</v>
      </c>
      <c r="H48" s="102">
        <f>G48+H46</f>
        <v>0.99999999934000006</v>
      </c>
      <c r="I48" s="92"/>
      <c r="J48" s="695"/>
      <c r="K48" s="99"/>
      <c r="L48" s="82"/>
      <c r="M48" s="87"/>
      <c r="N48" s="63"/>
      <c r="O48" s="184"/>
      <c r="P48" s="184"/>
      <c r="Q48" s="185"/>
      <c r="R48" s="97"/>
      <c r="S48" s="98"/>
      <c r="T48" s="98"/>
      <c r="U48" s="98"/>
      <c r="V48" s="98"/>
    </row>
    <row r="49" spans="1:22" ht="15" hidden="1" customHeight="1">
      <c r="A49" s="715">
        <v>13</v>
      </c>
      <c r="B49" s="718" t="e">
        <f>'ORÇAMENTO ok'!#REF!</f>
        <v>#REF!</v>
      </c>
      <c r="C49" s="719"/>
      <c r="D49" s="719"/>
      <c r="E49" s="720"/>
      <c r="F49" s="83">
        <v>0</v>
      </c>
      <c r="G49" s="83">
        <v>0.5</v>
      </c>
      <c r="H49" s="83">
        <v>0.5</v>
      </c>
      <c r="I49" s="84"/>
      <c r="J49" s="693">
        <f>I50/$I$93</f>
        <v>0</v>
      </c>
      <c r="K49" s="99"/>
      <c r="L49" s="82"/>
      <c r="M49" s="87"/>
      <c r="N49" s="63"/>
      <c r="O49" s="82"/>
      <c r="P49" s="82"/>
      <c r="Q49" s="183"/>
      <c r="R49" s="97"/>
      <c r="S49" s="98"/>
      <c r="T49" s="98"/>
      <c r="U49" s="98"/>
      <c r="V49" s="98"/>
    </row>
    <row r="50" spans="1:22" hidden="1">
      <c r="A50" s="716"/>
      <c r="B50" s="721"/>
      <c r="C50" s="722"/>
      <c r="D50" s="722"/>
      <c r="E50" s="723"/>
      <c r="F50" s="88">
        <f>$L$50*F49</f>
        <v>0</v>
      </c>
      <c r="G50" s="88">
        <f>$L$50*G49</f>
        <v>0</v>
      </c>
      <c r="H50" s="88">
        <f>$L$50*H49</f>
        <v>0</v>
      </c>
      <c r="I50" s="89">
        <f>SUM(F50:H50)</f>
        <v>0</v>
      </c>
      <c r="J50" s="694"/>
      <c r="K50" s="99"/>
      <c r="L50" s="90">
        <f>O50+P50</f>
        <v>0</v>
      </c>
      <c r="M50" s="87">
        <v>11</v>
      </c>
      <c r="N50" s="63"/>
      <c r="O50" s="90">
        <v>0</v>
      </c>
      <c r="P50" s="90">
        <f>O50*$M$4</f>
        <v>0</v>
      </c>
      <c r="Q50" s="87"/>
      <c r="R50" s="97"/>
      <c r="S50" s="98"/>
      <c r="T50" s="98"/>
      <c r="U50" s="98"/>
      <c r="V50" s="98"/>
    </row>
    <row r="51" spans="1:22" ht="15.75" hidden="1" thickBot="1">
      <c r="A51" s="717"/>
      <c r="B51" s="724"/>
      <c r="C51" s="725"/>
      <c r="D51" s="725"/>
      <c r="E51" s="726"/>
      <c r="F51" s="102">
        <f>F49</f>
        <v>0</v>
      </c>
      <c r="G51" s="102">
        <f>G49+F51</f>
        <v>0.5</v>
      </c>
      <c r="H51" s="102">
        <f>G51+H49</f>
        <v>1</v>
      </c>
      <c r="I51" s="92"/>
      <c r="J51" s="695"/>
      <c r="K51" s="99"/>
      <c r="L51" s="82"/>
      <c r="M51" s="87"/>
      <c r="N51" s="63"/>
      <c r="O51" s="184"/>
      <c r="P51" s="184"/>
      <c r="Q51" s="185"/>
      <c r="R51" s="97"/>
      <c r="S51" s="98"/>
      <c r="T51" s="98"/>
      <c r="U51" s="98"/>
      <c r="V51" s="98"/>
    </row>
    <row r="52" spans="1:22" ht="15" hidden="1" customHeight="1">
      <c r="A52" s="715">
        <v>14</v>
      </c>
      <c r="B52" s="718" t="e">
        <f>'ORÇAMENTO ok'!#REF!</f>
        <v>#REF!</v>
      </c>
      <c r="C52" s="719"/>
      <c r="D52" s="719"/>
      <c r="E52" s="720"/>
      <c r="F52" s="83">
        <v>0.33333333300000001</v>
      </c>
      <c r="G52" s="83">
        <v>0.33333333300000001</v>
      </c>
      <c r="H52" s="83">
        <v>0.33333333300000001</v>
      </c>
      <c r="I52" s="84"/>
      <c r="J52" s="693">
        <f>I53/$I$93</f>
        <v>0</v>
      </c>
      <c r="K52" s="99"/>
      <c r="L52" s="82"/>
      <c r="M52" s="87"/>
      <c r="N52" s="63"/>
      <c r="O52" s="82"/>
      <c r="P52" s="82"/>
      <c r="Q52" s="183"/>
      <c r="R52" s="97"/>
      <c r="S52" s="98"/>
      <c r="T52" s="98"/>
      <c r="U52" s="98"/>
      <c r="V52" s="98"/>
    </row>
    <row r="53" spans="1:22" hidden="1">
      <c r="A53" s="716"/>
      <c r="B53" s="721"/>
      <c r="C53" s="722"/>
      <c r="D53" s="722"/>
      <c r="E53" s="723"/>
      <c r="F53" s="88">
        <f>$L$53*F52</f>
        <v>0</v>
      </c>
      <c r="G53" s="88">
        <f>$L$53*G52</f>
        <v>0</v>
      </c>
      <c r="H53" s="88">
        <f>$L$53*H52</f>
        <v>0</v>
      </c>
      <c r="I53" s="89">
        <f>SUM(F53:H53)</f>
        <v>0</v>
      </c>
      <c r="J53" s="694"/>
      <c r="K53" s="99"/>
      <c r="L53" s="90">
        <f>O53+P53</f>
        <v>0</v>
      </c>
      <c r="M53" s="87">
        <v>13</v>
      </c>
      <c r="N53" s="63"/>
      <c r="O53" s="90">
        <v>0</v>
      </c>
      <c r="P53" s="90">
        <f>O53*$M$4</f>
        <v>0</v>
      </c>
      <c r="Q53" s="87"/>
      <c r="R53" s="97"/>
      <c r="S53" s="98"/>
      <c r="T53" s="98"/>
      <c r="U53" s="98"/>
      <c r="V53" s="98"/>
    </row>
    <row r="54" spans="1:22" ht="15.75" hidden="1" thickBot="1">
      <c r="A54" s="717"/>
      <c r="B54" s="724"/>
      <c r="C54" s="725"/>
      <c r="D54" s="725"/>
      <c r="E54" s="726"/>
      <c r="F54" s="102">
        <f>F52</f>
        <v>0.33333333300000001</v>
      </c>
      <c r="G54" s="102">
        <f>G52+F54</f>
        <v>0.66666666600000002</v>
      </c>
      <c r="H54" s="102">
        <f>G54+H52</f>
        <v>0.99999999900000003</v>
      </c>
      <c r="I54" s="92"/>
      <c r="J54" s="695"/>
      <c r="K54" s="99"/>
      <c r="L54" s="82"/>
      <c r="M54" s="87"/>
      <c r="N54" s="63"/>
      <c r="O54" s="82"/>
      <c r="P54" s="82"/>
      <c r="Q54" s="183"/>
      <c r="R54" s="97"/>
      <c r="S54" s="98"/>
      <c r="T54" s="98"/>
      <c r="U54" s="98"/>
      <c r="V54" s="98"/>
    </row>
    <row r="55" spans="1:22" hidden="1">
      <c r="A55" s="705">
        <v>15</v>
      </c>
      <c r="B55" s="721">
        <f>'RESUMO ok'!C35</f>
        <v>0</v>
      </c>
      <c r="C55" s="722"/>
      <c r="D55" s="722"/>
      <c r="E55" s="723"/>
      <c r="F55" s="117">
        <v>0.5</v>
      </c>
      <c r="G55" s="117">
        <v>0.5</v>
      </c>
      <c r="H55" s="117">
        <v>0</v>
      </c>
      <c r="I55" s="89"/>
      <c r="J55" s="694">
        <f>I56/$I$93</f>
        <v>0</v>
      </c>
      <c r="K55" s="99"/>
      <c r="L55" s="82"/>
      <c r="M55" s="87"/>
      <c r="N55" s="63"/>
      <c r="O55" s="82"/>
      <c r="P55" s="82"/>
      <c r="Q55" s="63"/>
      <c r="R55" s="97"/>
      <c r="S55" s="98"/>
      <c r="T55" s="98"/>
      <c r="U55" s="98"/>
      <c r="V55" s="98"/>
    </row>
    <row r="56" spans="1:22" hidden="1">
      <c r="A56" s="716"/>
      <c r="B56" s="721"/>
      <c r="C56" s="722"/>
      <c r="D56" s="722"/>
      <c r="E56" s="723"/>
      <c r="F56" s="88">
        <f>$L$56*F55</f>
        <v>0</v>
      </c>
      <c r="G56" s="88">
        <f>$L$56*G55</f>
        <v>0</v>
      </c>
      <c r="H56" s="88">
        <f>$L$55*H55</f>
        <v>0</v>
      </c>
      <c r="I56" s="89">
        <f>SUM(F56:H56)</f>
        <v>0</v>
      </c>
      <c r="J56" s="694"/>
      <c r="K56" s="99"/>
      <c r="L56" s="90">
        <f>O56+P56</f>
        <v>0</v>
      </c>
      <c r="M56" s="87">
        <v>14</v>
      </c>
      <c r="N56" s="63"/>
      <c r="O56" s="184"/>
      <c r="P56" s="184"/>
      <c r="Q56" s="185"/>
      <c r="R56" s="97"/>
      <c r="S56" s="98"/>
      <c r="T56" s="98"/>
      <c r="U56" s="98"/>
      <c r="V56" s="98"/>
    </row>
    <row r="57" spans="1:22" ht="15.75" hidden="1" thickBot="1">
      <c r="A57" s="716"/>
      <c r="B57" s="773"/>
      <c r="C57" s="774"/>
      <c r="D57" s="774"/>
      <c r="E57" s="775"/>
      <c r="F57" s="91">
        <f>F55</f>
        <v>0.5</v>
      </c>
      <c r="G57" s="91">
        <f>G55+F57</f>
        <v>1</v>
      </c>
      <c r="H57" s="91">
        <f>H55</f>
        <v>0</v>
      </c>
      <c r="I57" s="92"/>
      <c r="J57" s="695"/>
      <c r="K57" s="99"/>
      <c r="L57" s="82"/>
      <c r="M57" s="87"/>
      <c r="N57" s="63"/>
      <c r="O57" s="82"/>
      <c r="P57" s="82"/>
      <c r="Q57" s="183"/>
      <c r="R57" s="97"/>
      <c r="S57" s="98"/>
      <c r="T57" s="98"/>
      <c r="U57" s="98"/>
      <c r="V57" s="98"/>
    </row>
    <row r="58" spans="1:22" hidden="1">
      <c r="A58" s="716">
        <v>16</v>
      </c>
      <c r="B58" s="776">
        <f>'RESUMO ok'!C36</f>
        <v>0</v>
      </c>
      <c r="C58" s="777"/>
      <c r="D58" s="777"/>
      <c r="E58" s="778"/>
      <c r="F58" s="83">
        <v>0</v>
      </c>
      <c r="G58" s="83">
        <v>1</v>
      </c>
      <c r="H58" s="83">
        <v>0</v>
      </c>
      <c r="I58" s="84"/>
      <c r="J58" s="693">
        <f>I59/$I$93</f>
        <v>0</v>
      </c>
      <c r="K58" s="99"/>
      <c r="L58" s="82"/>
      <c r="M58" s="87"/>
      <c r="N58" s="63"/>
      <c r="O58" s="82"/>
      <c r="P58" s="82"/>
      <c r="Q58" s="63"/>
      <c r="R58" s="97"/>
      <c r="S58" s="98"/>
      <c r="T58" s="98"/>
      <c r="U58" s="98"/>
      <c r="V58" s="98"/>
    </row>
    <row r="59" spans="1:22" hidden="1">
      <c r="A59" s="716"/>
      <c r="B59" s="721"/>
      <c r="C59" s="722"/>
      <c r="D59" s="722"/>
      <c r="E59" s="723"/>
      <c r="F59" s="88">
        <f>$L$59*F58</f>
        <v>0</v>
      </c>
      <c r="G59" s="88">
        <f>$L$59*G58</f>
        <v>0</v>
      </c>
      <c r="H59" s="88">
        <f>$L$59*H58</f>
        <v>0</v>
      </c>
      <c r="I59" s="89">
        <f>SUM(F59:H59)</f>
        <v>0</v>
      </c>
      <c r="J59" s="694"/>
      <c r="K59" s="99"/>
      <c r="L59" s="90">
        <f>O59+P59</f>
        <v>0</v>
      </c>
      <c r="M59" s="87">
        <v>15</v>
      </c>
      <c r="N59" s="63"/>
      <c r="O59" s="184"/>
      <c r="P59" s="184"/>
      <c r="Q59" s="185"/>
      <c r="R59" s="97"/>
      <c r="S59" s="98"/>
      <c r="T59" s="98"/>
      <c r="U59" s="98"/>
      <c r="V59" s="98"/>
    </row>
    <row r="60" spans="1:22" ht="15.75" hidden="1" thickBot="1">
      <c r="A60" s="717"/>
      <c r="B60" s="724"/>
      <c r="C60" s="725"/>
      <c r="D60" s="725"/>
      <c r="E60" s="726"/>
      <c r="F60" s="102">
        <f>F58</f>
        <v>0</v>
      </c>
      <c r="G60" s="102">
        <f>G58+F60</f>
        <v>1</v>
      </c>
      <c r="H60" s="102">
        <f>H58</f>
        <v>0</v>
      </c>
      <c r="I60" s="92"/>
      <c r="J60" s="695"/>
      <c r="K60" s="99"/>
      <c r="L60" s="82"/>
      <c r="M60" s="87"/>
      <c r="N60" s="63"/>
      <c r="O60" s="82"/>
      <c r="P60" s="82"/>
      <c r="Q60" s="183"/>
      <c r="R60" s="97"/>
      <c r="S60" s="98"/>
      <c r="T60" s="98"/>
      <c r="U60" s="98"/>
      <c r="V60" s="98"/>
    </row>
    <row r="61" spans="1:22" ht="15" hidden="1" customHeight="1">
      <c r="A61" s="704">
        <v>17</v>
      </c>
      <c r="B61" s="713"/>
      <c r="C61" s="708"/>
      <c r="D61" s="708"/>
      <c r="E61" s="709"/>
      <c r="F61" s="117">
        <v>0.2</v>
      </c>
      <c r="G61" s="117">
        <v>0.2</v>
      </c>
      <c r="H61" s="117">
        <v>0</v>
      </c>
      <c r="I61" s="89"/>
      <c r="J61" s="694" t="e">
        <f>I62/$I$93</f>
        <v>#REF!</v>
      </c>
      <c r="K61" s="99"/>
      <c r="L61" s="82"/>
      <c r="M61" s="87"/>
      <c r="N61" s="63"/>
      <c r="O61" s="82"/>
      <c r="P61" s="82"/>
      <c r="Q61" s="63"/>
      <c r="R61" s="97"/>
      <c r="S61" s="98"/>
      <c r="T61" s="98"/>
      <c r="U61" s="98"/>
      <c r="V61" s="98"/>
    </row>
    <row r="62" spans="1:22" ht="15" hidden="1" customHeight="1">
      <c r="A62" s="704"/>
      <c r="B62" s="713"/>
      <c r="C62" s="708"/>
      <c r="D62" s="708"/>
      <c r="E62" s="709"/>
      <c r="F62" s="88">
        <f>$L$62*F61</f>
        <v>0</v>
      </c>
      <c r="G62" s="88">
        <f>$L$62*D61</f>
        <v>0</v>
      </c>
      <c r="H62" s="88">
        <f>$L$62*H61</f>
        <v>0</v>
      </c>
      <c r="I62" s="89" t="e">
        <f>F62+D62+#REF!+#REF!+#REF!+H62</f>
        <v>#REF!</v>
      </c>
      <c r="J62" s="694"/>
      <c r="K62" s="99"/>
      <c r="L62" s="90">
        <f>O62+P62</f>
        <v>0</v>
      </c>
      <c r="M62" s="87">
        <v>15</v>
      </c>
      <c r="N62" s="63"/>
      <c r="O62" s="184"/>
      <c r="P62" s="184"/>
      <c r="Q62" s="185"/>
      <c r="R62" s="97"/>
      <c r="S62" s="98"/>
      <c r="T62" s="98"/>
      <c r="U62" s="98"/>
      <c r="V62" s="98"/>
    </row>
    <row r="63" spans="1:22" ht="15.75" hidden="1" customHeight="1" thickBot="1">
      <c r="A63" s="705"/>
      <c r="B63" s="714"/>
      <c r="C63" s="710"/>
      <c r="D63" s="710"/>
      <c r="E63" s="711"/>
      <c r="F63" s="91">
        <f>F61</f>
        <v>0.2</v>
      </c>
      <c r="G63" s="91">
        <f>D61</f>
        <v>0</v>
      </c>
      <c r="H63" s="91">
        <f>H61</f>
        <v>0</v>
      </c>
      <c r="I63" s="92"/>
      <c r="J63" s="695"/>
      <c r="K63" s="99"/>
      <c r="L63" s="82"/>
      <c r="M63" s="87"/>
      <c r="N63" s="63"/>
      <c r="O63" s="82"/>
      <c r="P63" s="82"/>
      <c r="Q63" s="185"/>
      <c r="R63" s="97"/>
      <c r="S63" s="98"/>
      <c r="T63" s="98"/>
      <c r="U63" s="98"/>
      <c r="V63" s="98"/>
    </row>
    <row r="64" spans="1:22" ht="15" hidden="1" customHeight="1">
      <c r="A64" s="703">
        <v>18</v>
      </c>
      <c r="B64" s="712"/>
      <c r="C64" s="706"/>
      <c r="D64" s="706"/>
      <c r="E64" s="707"/>
      <c r="F64" s="83">
        <v>0.2</v>
      </c>
      <c r="G64" s="83">
        <v>0.2</v>
      </c>
      <c r="H64" s="83">
        <v>0</v>
      </c>
      <c r="I64" s="84"/>
      <c r="J64" s="693" t="e">
        <f>I65/$I$93</f>
        <v>#REF!</v>
      </c>
      <c r="K64" s="99"/>
      <c r="L64" s="82"/>
      <c r="M64" s="87"/>
      <c r="N64" s="63"/>
      <c r="O64" s="82"/>
      <c r="P64" s="82"/>
      <c r="Q64" s="185"/>
      <c r="R64" s="97"/>
      <c r="S64" s="98"/>
      <c r="T64" s="98"/>
      <c r="U64" s="98"/>
      <c r="V64" s="98"/>
    </row>
    <row r="65" spans="1:22" ht="15" hidden="1" customHeight="1">
      <c r="A65" s="704"/>
      <c r="B65" s="713"/>
      <c r="C65" s="708"/>
      <c r="D65" s="708"/>
      <c r="E65" s="709"/>
      <c r="F65" s="88">
        <f>$L$65*F64</f>
        <v>0</v>
      </c>
      <c r="G65" s="88">
        <f>$L$65*D64</f>
        <v>0</v>
      </c>
      <c r="H65" s="88">
        <f>$L$65*H64</f>
        <v>0</v>
      </c>
      <c r="I65" s="89" t="e">
        <f>F65+D65+#REF!+#REF!+#REF!+H65</f>
        <v>#REF!</v>
      </c>
      <c r="J65" s="694"/>
      <c r="K65" s="99"/>
      <c r="L65" s="90">
        <f>O65+P65</f>
        <v>0</v>
      </c>
      <c r="M65" s="87">
        <v>16</v>
      </c>
      <c r="N65" s="63"/>
      <c r="O65" s="184"/>
      <c r="P65" s="184"/>
      <c r="Q65" s="185"/>
      <c r="R65" s="97"/>
      <c r="S65" s="98"/>
      <c r="T65" s="98"/>
      <c r="U65" s="98"/>
      <c r="V65" s="98"/>
    </row>
    <row r="66" spans="1:22" ht="15.75" hidden="1" customHeight="1" thickBot="1">
      <c r="A66" s="705"/>
      <c r="B66" s="714"/>
      <c r="C66" s="710"/>
      <c r="D66" s="710"/>
      <c r="E66" s="711"/>
      <c r="F66" s="91">
        <f>F64</f>
        <v>0.2</v>
      </c>
      <c r="G66" s="91">
        <f>D64</f>
        <v>0</v>
      </c>
      <c r="H66" s="91">
        <f>H64</f>
        <v>0</v>
      </c>
      <c r="I66" s="92"/>
      <c r="J66" s="695"/>
      <c r="K66" s="99"/>
      <c r="L66" s="82"/>
      <c r="M66" s="87"/>
      <c r="N66" s="63"/>
      <c r="O66" s="82"/>
      <c r="P66" s="82"/>
      <c r="Q66" s="185"/>
      <c r="R66" s="97"/>
      <c r="S66" s="98"/>
      <c r="T66" s="98"/>
      <c r="U66" s="98"/>
      <c r="V66" s="98"/>
    </row>
    <row r="67" spans="1:22" ht="15" hidden="1" customHeight="1">
      <c r="A67" s="703">
        <v>19</v>
      </c>
      <c r="B67" s="712"/>
      <c r="C67" s="706"/>
      <c r="D67" s="706"/>
      <c r="E67" s="707"/>
      <c r="F67" s="83">
        <v>0.2</v>
      </c>
      <c r="G67" s="83">
        <v>0.2</v>
      </c>
      <c r="H67" s="83">
        <v>0</v>
      </c>
      <c r="I67" s="84"/>
      <c r="J67" s="693" t="e">
        <f>I68/$I$93</f>
        <v>#REF!</v>
      </c>
      <c r="K67" s="99"/>
      <c r="L67" s="82"/>
      <c r="M67" s="87"/>
      <c r="N67" s="63"/>
      <c r="O67" s="82"/>
      <c r="P67" s="82"/>
      <c r="Q67" s="185"/>
      <c r="R67" s="97"/>
      <c r="S67" s="98"/>
      <c r="T67" s="98"/>
      <c r="U67" s="98"/>
      <c r="V67" s="98"/>
    </row>
    <row r="68" spans="1:22" ht="15" hidden="1" customHeight="1">
      <c r="A68" s="704"/>
      <c r="B68" s="713"/>
      <c r="C68" s="708"/>
      <c r="D68" s="708"/>
      <c r="E68" s="709"/>
      <c r="F68" s="88">
        <f>$L$68*F67</f>
        <v>0</v>
      </c>
      <c r="G68" s="88">
        <f>$L$68*D67</f>
        <v>0</v>
      </c>
      <c r="H68" s="88">
        <f>$L$68*H67</f>
        <v>0</v>
      </c>
      <c r="I68" s="89" t="e">
        <f>F68+D68+#REF!+#REF!+#REF!+H68</f>
        <v>#REF!</v>
      </c>
      <c r="J68" s="694"/>
      <c r="K68" s="99"/>
      <c r="L68" s="90">
        <f>O68+P68</f>
        <v>0</v>
      </c>
      <c r="M68" s="87">
        <v>17</v>
      </c>
      <c r="N68" s="63"/>
      <c r="O68" s="184"/>
      <c r="P68" s="184"/>
      <c r="Q68" s="185"/>
      <c r="R68" s="97"/>
      <c r="S68" s="98"/>
      <c r="T68" s="98"/>
      <c r="U68" s="98"/>
      <c r="V68" s="98"/>
    </row>
    <row r="69" spans="1:22" ht="15.75" hidden="1" customHeight="1" thickBot="1">
      <c r="A69" s="705"/>
      <c r="B69" s="714"/>
      <c r="C69" s="710"/>
      <c r="D69" s="710"/>
      <c r="E69" s="711"/>
      <c r="F69" s="91">
        <f>F67</f>
        <v>0.2</v>
      </c>
      <c r="G69" s="91">
        <f>D67</f>
        <v>0</v>
      </c>
      <c r="H69" s="91">
        <f>H67</f>
        <v>0</v>
      </c>
      <c r="I69" s="92"/>
      <c r="J69" s="695"/>
      <c r="K69" s="99"/>
      <c r="L69" s="82"/>
      <c r="M69" s="87"/>
      <c r="N69" s="63"/>
      <c r="O69" s="82"/>
      <c r="P69" s="82"/>
      <c r="Q69" s="185"/>
      <c r="R69" s="97"/>
      <c r="S69" s="98"/>
      <c r="T69" s="98"/>
      <c r="U69" s="98"/>
      <c r="V69" s="98"/>
    </row>
    <row r="70" spans="1:22" ht="15" hidden="1" customHeight="1">
      <c r="A70" s="703">
        <v>20</v>
      </c>
      <c r="B70" s="712"/>
      <c r="C70" s="706"/>
      <c r="D70" s="706"/>
      <c r="E70" s="707"/>
      <c r="F70" s="83">
        <v>0.2</v>
      </c>
      <c r="G70" s="83">
        <v>0.2</v>
      </c>
      <c r="H70" s="83">
        <v>0</v>
      </c>
      <c r="I70" s="84"/>
      <c r="J70" s="693" t="e">
        <f>I71/$I$93</f>
        <v>#REF!</v>
      </c>
      <c r="K70" s="95"/>
      <c r="L70" s="76"/>
      <c r="M70" s="87"/>
      <c r="N70" s="63"/>
      <c r="O70" s="76"/>
      <c r="P70" s="76"/>
      <c r="Q70" s="185"/>
      <c r="R70" s="97"/>
      <c r="S70" s="98"/>
      <c r="T70" s="98"/>
      <c r="U70" s="98"/>
      <c r="V70" s="98"/>
    </row>
    <row r="71" spans="1:22" ht="15" hidden="1" customHeight="1">
      <c r="A71" s="704"/>
      <c r="B71" s="713"/>
      <c r="C71" s="708"/>
      <c r="D71" s="708"/>
      <c r="E71" s="709"/>
      <c r="F71" s="88">
        <f>$L$71*F70</f>
        <v>0</v>
      </c>
      <c r="G71" s="88">
        <f>$L$71*D70</f>
        <v>0</v>
      </c>
      <c r="H71" s="88">
        <f>$L$71*H70</f>
        <v>0</v>
      </c>
      <c r="I71" s="89" t="e">
        <f>F71+D71+#REF!+#REF!+#REF!+H71</f>
        <v>#REF!</v>
      </c>
      <c r="J71" s="694"/>
      <c r="K71" s="95"/>
      <c r="L71" s="90">
        <f>O71+P71</f>
        <v>0</v>
      </c>
      <c r="M71" s="87">
        <v>18</v>
      </c>
      <c r="N71" s="63"/>
      <c r="O71" s="184"/>
      <c r="P71" s="184"/>
      <c r="Q71" s="185"/>
      <c r="R71" s="97"/>
      <c r="S71" s="98"/>
      <c r="T71" s="98"/>
      <c r="U71" s="98"/>
      <c r="V71" s="98"/>
    </row>
    <row r="72" spans="1:22" ht="15.75" hidden="1" customHeight="1" thickBot="1">
      <c r="A72" s="705"/>
      <c r="B72" s="714"/>
      <c r="C72" s="710"/>
      <c r="D72" s="710"/>
      <c r="E72" s="711"/>
      <c r="F72" s="91">
        <f>F70</f>
        <v>0.2</v>
      </c>
      <c r="G72" s="91">
        <f>D70</f>
        <v>0</v>
      </c>
      <c r="H72" s="91">
        <f>H70</f>
        <v>0</v>
      </c>
      <c r="I72" s="92"/>
      <c r="J72" s="695"/>
      <c r="K72" s="99"/>
      <c r="L72" s="82"/>
      <c r="M72" s="87"/>
      <c r="N72" s="63"/>
      <c r="O72" s="82"/>
      <c r="P72" s="82"/>
      <c r="Q72" s="185"/>
      <c r="R72" s="97"/>
      <c r="S72" s="98"/>
      <c r="T72" s="98"/>
      <c r="U72" s="98"/>
      <c r="V72" s="98"/>
    </row>
    <row r="73" spans="1:22" ht="15" hidden="1" customHeight="1">
      <c r="A73" s="703">
        <v>21</v>
      </c>
      <c r="B73" s="712"/>
      <c r="C73" s="706"/>
      <c r="D73" s="706"/>
      <c r="E73" s="707"/>
      <c r="F73" s="83">
        <v>0.2</v>
      </c>
      <c r="G73" s="83">
        <v>0.2</v>
      </c>
      <c r="H73" s="83">
        <v>0</v>
      </c>
      <c r="I73" s="84"/>
      <c r="J73" s="693" t="e">
        <f>I74/$I$93</f>
        <v>#REF!</v>
      </c>
      <c r="K73" s="99"/>
      <c r="L73" s="82"/>
      <c r="M73" s="87"/>
      <c r="N73" s="63"/>
      <c r="O73" s="82"/>
      <c r="P73" s="82"/>
      <c r="Q73" s="185"/>
      <c r="R73" s="97"/>
      <c r="S73" s="98"/>
      <c r="T73" s="98"/>
      <c r="U73" s="98"/>
      <c r="V73" s="98"/>
    </row>
    <row r="74" spans="1:22" ht="15" hidden="1" customHeight="1">
      <c r="A74" s="704"/>
      <c r="B74" s="713"/>
      <c r="C74" s="708"/>
      <c r="D74" s="708"/>
      <c r="E74" s="709"/>
      <c r="F74" s="88">
        <f>$L$74*F73</f>
        <v>0</v>
      </c>
      <c r="G74" s="88">
        <f>$L$74*D73</f>
        <v>0</v>
      </c>
      <c r="H74" s="88">
        <f>$L$74*H73</f>
        <v>0</v>
      </c>
      <c r="I74" s="89" t="e">
        <f>F74+D74+#REF!+#REF!+#REF!+H74</f>
        <v>#REF!</v>
      </c>
      <c r="J74" s="694"/>
      <c r="K74" s="99"/>
      <c r="L74" s="90">
        <f>O74+P74</f>
        <v>0</v>
      </c>
      <c r="M74" s="87">
        <v>19</v>
      </c>
      <c r="N74" s="63"/>
      <c r="O74" s="184"/>
      <c r="P74" s="184"/>
      <c r="Q74" s="185"/>
      <c r="R74" s="97"/>
      <c r="S74" s="98"/>
      <c r="T74" s="98"/>
      <c r="U74" s="98"/>
      <c r="V74" s="98"/>
    </row>
    <row r="75" spans="1:22" ht="15.75" hidden="1" customHeight="1" thickBot="1">
      <c r="A75" s="705"/>
      <c r="B75" s="714"/>
      <c r="C75" s="710"/>
      <c r="D75" s="710"/>
      <c r="E75" s="711"/>
      <c r="F75" s="91">
        <f>F73</f>
        <v>0.2</v>
      </c>
      <c r="G75" s="91">
        <f>D73</f>
        <v>0</v>
      </c>
      <c r="H75" s="91">
        <f>H73</f>
        <v>0</v>
      </c>
      <c r="I75" s="92"/>
      <c r="J75" s="695"/>
      <c r="K75" s="99"/>
      <c r="L75" s="82"/>
      <c r="M75" s="87"/>
      <c r="N75" s="63"/>
      <c r="O75" s="82"/>
      <c r="P75" s="82"/>
      <c r="Q75" s="185"/>
      <c r="R75" s="97"/>
      <c r="S75" s="98"/>
      <c r="T75" s="98"/>
      <c r="U75" s="98"/>
      <c r="V75" s="98"/>
    </row>
    <row r="76" spans="1:22" ht="15" hidden="1" customHeight="1">
      <c r="A76" s="703">
        <v>22</v>
      </c>
      <c r="B76" s="712"/>
      <c r="C76" s="706"/>
      <c r="D76" s="706"/>
      <c r="E76" s="707"/>
      <c r="F76" s="83">
        <v>0.2</v>
      </c>
      <c r="G76" s="83">
        <v>0.2</v>
      </c>
      <c r="H76" s="83">
        <v>0</v>
      </c>
      <c r="I76" s="84"/>
      <c r="J76" s="693" t="e">
        <f>I77/$I$93</f>
        <v>#REF!</v>
      </c>
      <c r="K76" s="99"/>
      <c r="L76" s="82"/>
      <c r="M76" s="87"/>
      <c r="N76" s="63"/>
      <c r="O76" s="82"/>
      <c r="P76" s="82"/>
      <c r="Q76" s="185"/>
      <c r="R76" s="97"/>
      <c r="S76" s="98"/>
      <c r="T76" s="98"/>
      <c r="U76" s="98"/>
      <c r="V76" s="98"/>
    </row>
    <row r="77" spans="1:22" ht="15" hidden="1" customHeight="1">
      <c r="A77" s="704"/>
      <c r="B77" s="713"/>
      <c r="C77" s="708"/>
      <c r="D77" s="708"/>
      <c r="E77" s="709"/>
      <c r="F77" s="88">
        <f>$L$77*F76</f>
        <v>0</v>
      </c>
      <c r="G77" s="88">
        <f>$L$77*D76</f>
        <v>0</v>
      </c>
      <c r="H77" s="88">
        <f>$L$77*H76</f>
        <v>0</v>
      </c>
      <c r="I77" s="89" t="e">
        <f>F77+D77+#REF!+#REF!+#REF!+H77</f>
        <v>#REF!</v>
      </c>
      <c r="J77" s="694"/>
      <c r="K77" s="99"/>
      <c r="L77" s="90">
        <f>O77+P77</f>
        <v>0</v>
      </c>
      <c r="M77" s="87">
        <v>20</v>
      </c>
      <c r="N77" s="63"/>
      <c r="O77" s="184"/>
      <c r="P77" s="184"/>
      <c r="Q77" s="185"/>
      <c r="R77" s="97"/>
      <c r="S77" s="98"/>
      <c r="T77" s="98"/>
      <c r="U77" s="98"/>
      <c r="V77" s="98"/>
    </row>
    <row r="78" spans="1:22" ht="15.75" hidden="1" customHeight="1" thickBot="1">
      <c r="A78" s="705"/>
      <c r="B78" s="714"/>
      <c r="C78" s="710"/>
      <c r="D78" s="710"/>
      <c r="E78" s="711"/>
      <c r="F78" s="91">
        <f>F76</f>
        <v>0.2</v>
      </c>
      <c r="G78" s="91">
        <f>D76</f>
        <v>0</v>
      </c>
      <c r="H78" s="91">
        <f>H76</f>
        <v>0</v>
      </c>
      <c r="I78" s="92"/>
      <c r="J78" s="695"/>
      <c r="K78" s="99"/>
      <c r="L78" s="82"/>
      <c r="M78" s="87"/>
      <c r="N78" s="63"/>
      <c r="O78" s="82"/>
      <c r="P78" s="82"/>
      <c r="Q78" s="185"/>
      <c r="R78" s="97"/>
      <c r="S78" s="98"/>
      <c r="T78" s="98"/>
      <c r="U78" s="98"/>
      <c r="V78" s="98"/>
    </row>
    <row r="79" spans="1:22" ht="15" hidden="1" customHeight="1">
      <c r="A79" s="703">
        <v>23</v>
      </c>
      <c r="B79" s="712"/>
      <c r="C79" s="706"/>
      <c r="D79" s="706"/>
      <c r="E79" s="707"/>
      <c r="F79" s="83">
        <v>0.2</v>
      </c>
      <c r="G79" s="83">
        <v>0.2</v>
      </c>
      <c r="H79" s="83">
        <v>0</v>
      </c>
      <c r="I79" s="84"/>
      <c r="J79" s="693" t="e">
        <f>I80/$I$93</f>
        <v>#REF!</v>
      </c>
      <c r="K79" s="99"/>
      <c r="L79" s="82"/>
      <c r="M79" s="87"/>
      <c r="N79" s="63"/>
      <c r="O79" s="82"/>
      <c r="P79" s="82"/>
      <c r="Q79" s="185"/>
      <c r="R79" s="97"/>
      <c r="S79" s="98"/>
      <c r="T79" s="98"/>
      <c r="U79" s="98"/>
      <c r="V79" s="98"/>
    </row>
    <row r="80" spans="1:22" ht="15" hidden="1" customHeight="1">
      <c r="A80" s="704"/>
      <c r="B80" s="713"/>
      <c r="C80" s="708"/>
      <c r="D80" s="708"/>
      <c r="E80" s="709"/>
      <c r="F80" s="88">
        <f>$L$80*F79</f>
        <v>0</v>
      </c>
      <c r="G80" s="88">
        <f>$L$80*D79</f>
        <v>0</v>
      </c>
      <c r="H80" s="88">
        <f>$L$80*H79</f>
        <v>0</v>
      </c>
      <c r="I80" s="89" t="e">
        <f>F80+D80+#REF!+#REF!+#REF!+H80</f>
        <v>#REF!</v>
      </c>
      <c r="J80" s="694"/>
      <c r="K80" s="99"/>
      <c r="L80" s="90">
        <f>O80+P80</f>
        <v>0</v>
      </c>
      <c r="M80" s="87">
        <v>21</v>
      </c>
      <c r="N80" s="63"/>
      <c r="O80" s="184"/>
      <c r="P80" s="184"/>
      <c r="Q80" s="185"/>
      <c r="R80" s="97"/>
      <c r="S80" s="98"/>
      <c r="T80" s="98"/>
      <c r="U80" s="98"/>
      <c r="V80" s="98"/>
    </row>
    <row r="81" spans="1:22" ht="15.75" hidden="1" customHeight="1" thickBot="1">
      <c r="A81" s="705"/>
      <c r="B81" s="714"/>
      <c r="C81" s="710"/>
      <c r="D81" s="710"/>
      <c r="E81" s="711"/>
      <c r="F81" s="91">
        <f>F79</f>
        <v>0.2</v>
      </c>
      <c r="G81" s="91">
        <f>D79</f>
        <v>0</v>
      </c>
      <c r="H81" s="91">
        <f>H79</f>
        <v>0</v>
      </c>
      <c r="I81" s="92"/>
      <c r="J81" s="695"/>
      <c r="K81" s="99"/>
      <c r="L81" s="82"/>
      <c r="M81" s="87"/>
      <c r="N81" s="63"/>
      <c r="O81" s="82"/>
      <c r="P81" s="82"/>
      <c r="Q81" s="185"/>
      <c r="R81" s="97"/>
      <c r="S81" s="98"/>
      <c r="T81" s="98"/>
      <c r="U81" s="98"/>
      <c r="V81" s="98"/>
    </row>
    <row r="82" spans="1:22" ht="15" hidden="1" customHeight="1">
      <c r="A82" s="703">
        <v>24</v>
      </c>
      <c r="B82" s="712"/>
      <c r="C82" s="706"/>
      <c r="D82" s="706"/>
      <c r="E82" s="707"/>
      <c r="F82" s="83">
        <v>0.2</v>
      </c>
      <c r="G82" s="83">
        <v>0.2</v>
      </c>
      <c r="H82" s="83">
        <v>0</v>
      </c>
      <c r="I82" s="84"/>
      <c r="J82" s="693" t="e">
        <f>I83/$I$93</f>
        <v>#REF!</v>
      </c>
      <c r="K82" s="99"/>
      <c r="L82" s="82"/>
      <c r="M82" s="87"/>
      <c r="N82" s="63"/>
      <c r="O82" s="82"/>
      <c r="P82" s="82"/>
      <c r="Q82" s="185"/>
      <c r="R82" s="97"/>
      <c r="S82" s="98"/>
      <c r="T82" s="98"/>
      <c r="U82" s="98"/>
      <c r="V82" s="98"/>
    </row>
    <row r="83" spans="1:22" ht="15" hidden="1" customHeight="1">
      <c r="A83" s="704"/>
      <c r="B83" s="713"/>
      <c r="C83" s="708"/>
      <c r="D83" s="708"/>
      <c r="E83" s="709"/>
      <c r="F83" s="88">
        <f>$L$83*F82</f>
        <v>0</v>
      </c>
      <c r="G83" s="88">
        <f>$L$83*D82</f>
        <v>0</v>
      </c>
      <c r="H83" s="88">
        <f>$L$83*H82</f>
        <v>0</v>
      </c>
      <c r="I83" s="89" t="e">
        <f>F83+D83+#REF!+#REF!+#REF!+H83</f>
        <v>#REF!</v>
      </c>
      <c r="J83" s="694"/>
      <c r="K83" s="99"/>
      <c r="L83" s="90">
        <f>O83+P83</f>
        <v>0</v>
      </c>
      <c r="M83" s="87">
        <v>22</v>
      </c>
      <c r="N83" s="63"/>
      <c r="O83" s="184"/>
      <c r="P83" s="184"/>
      <c r="Q83" s="185"/>
      <c r="R83" s="97"/>
      <c r="S83" s="98"/>
      <c r="T83" s="98"/>
      <c r="U83" s="98"/>
      <c r="V83" s="98"/>
    </row>
    <row r="84" spans="1:22" ht="15.75" hidden="1" customHeight="1" thickBot="1">
      <c r="A84" s="705"/>
      <c r="B84" s="714"/>
      <c r="C84" s="710"/>
      <c r="D84" s="710"/>
      <c r="E84" s="711"/>
      <c r="F84" s="91">
        <f>F82</f>
        <v>0.2</v>
      </c>
      <c r="G84" s="91">
        <f>D82</f>
        <v>0</v>
      </c>
      <c r="H84" s="91">
        <f>H82</f>
        <v>0</v>
      </c>
      <c r="I84" s="92"/>
      <c r="J84" s="695"/>
      <c r="K84" s="99"/>
      <c r="L84" s="82"/>
      <c r="M84" s="87"/>
      <c r="N84" s="63"/>
      <c r="O84" s="82"/>
      <c r="P84" s="82"/>
      <c r="Q84" s="185"/>
      <c r="R84" s="97"/>
      <c r="S84" s="98"/>
      <c r="T84" s="98"/>
      <c r="U84" s="98"/>
      <c r="V84" s="98"/>
    </row>
    <row r="85" spans="1:22" ht="15" hidden="1" customHeight="1">
      <c r="A85" s="703">
        <v>25</v>
      </c>
      <c r="B85" s="712"/>
      <c r="C85" s="706"/>
      <c r="D85" s="706"/>
      <c r="E85" s="707"/>
      <c r="F85" s="83">
        <v>0.2</v>
      </c>
      <c r="G85" s="83">
        <v>0.2</v>
      </c>
      <c r="H85" s="83">
        <v>0</v>
      </c>
      <c r="I85" s="84"/>
      <c r="J85" s="693" t="e">
        <f>I86/$I$93</f>
        <v>#REF!</v>
      </c>
      <c r="K85" s="99"/>
      <c r="L85" s="82"/>
      <c r="M85" s="87"/>
      <c r="N85" s="63"/>
      <c r="O85" s="82"/>
      <c r="P85" s="82"/>
      <c r="Q85" s="185"/>
      <c r="R85" s="97"/>
      <c r="S85" s="98"/>
      <c r="T85" s="98"/>
      <c r="U85" s="98"/>
      <c r="V85" s="98"/>
    </row>
    <row r="86" spans="1:22" ht="15" hidden="1" customHeight="1">
      <c r="A86" s="704"/>
      <c r="B86" s="713"/>
      <c r="C86" s="708"/>
      <c r="D86" s="708"/>
      <c r="E86" s="709"/>
      <c r="F86" s="88">
        <f>$L$86*F85</f>
        <v>0</v>
      </c>
      <c r="G86" s="88">
        <f>$L$86*D85</f>
        <v>0</v>
      </c>
      <c r="H86" s="88">
        <f>$L$86*H85</f>
        <v>0</v>
      </c>
      <c r="I86" s="89" t="e">
        <f>F86+D86+#REF!+#REF!+#REF!+H86</f>
        <v>#REF!</v>
      </c>
      <c r="J86" s="694"/>
      <c r="K86" s="99"/>
      <c r="L86" s="90">
        <f>O86+P86</f>
        <v>0</v>
      </c>
      <c r="M86" s="87">
        <v>23</v>
      </c>
      <c r="N86" s="63"/>
      <c r="O86" s="184"/>
      <c r="P86" s="184"/>
      <c r="Q86" s="185"/>
      <c r="R86" s="97"/>
      <c r="S86" s="98"/>
      <c r="T86" s="98"/>
      <c r="U86" s="98"/>
      <c r="V86" s="98"/>
    </row>
    <row r="87" spans="1:22" ht="15.75" hidden="1" customHeight="1" thickBot="1">
      <c r="A87" s="705"/>
      <c r="B87" s="714"/>
      <c r="C87" s="710"/>
      <c r="D87" s="710"/>
      <c r="E87" s="711"/>
      <c r="F87" s="91">
        <f>F85</f>
        <v>0.2</v>
      </c>
      <c r="G87" s="91">
        <f>D85</f>
        <v>0</v>
      </c>
      <c r="H87" s="91">
        <f>H85</f>
        <v>0</v>
      </c>
      <c r="I87" s="92"/>
      <c r="J87" s="695"/>
      <c r="K87" s="99"/>
      <c r="L87" s="82"/>
      <c r="M87" s="87"/>
      <c r="N87" s="63"/>
      <c r="O87" s="82"/>
      <c r="P87" s="82"/>
      <c r="Q87" s="185"/>
      <c r="R87" s="97"/>
      <c r="S87" s="98"/>
      <c r="T87" s="98"/>
      <c r="U87" s="98"/>
      <c r="V87" s="98"/>
    </row>
    <row r="88" spans="1:22" ht="15" hidden="1" customHeight="1">
      <c r="A88" s="703">
        <v>26</v>
      </c>
      <c r="B88" s="706"/>
      <c r="C88" s="706"/>
      <c r="D88" s="706"/>
      <c r="E88" s="707"/>
      <c r="F88" s="83">
        <v>0.2</v>
      </c>
      <c r="G88" s="83">
        <v>0.2</v>
      </c>
      <c r="H88" s="83">
        <v>0</v>
      </c>
      <c r="I88" s="84"/>
      <c r="J88" s="693" t="e">
        <f>I89/$I$93</f>
        <v>#REF!</v>
      </c>
      <c r="K88" s="99"/>
      <c r="L88" s="82"/>
      <c r="M88" s="87"/>
      <c r="N88" s="63"/>
      <c r="O88" s="82"/>
      <c r="P88" s="82"/>
      <c r="Q88" s="185"/>
      <c r="R88" s="97"/>
      <c r="S88" s="98"/>
      <c r="T88" s="98"/>
      <c r="U88" s="98"/>
      <c r="V88" s="98"/>
    </row>
    <row r="89" spans="1:22" ht="15" hidden="1" customHeight="1">
      <c r="A89" s="704"/>
      <c r="B89" s="708"/>
      <c r="C89" s="708"/>
      <c r="D89" s="708"/>
      <c r="E89" s="709"/>
      <c r="F89" s="88">
        <f>$L$89*F88</f>
        <v>0</v>
      </c>
      <c r="G89" s="88">
        <f>$L$89*D88</f>
        <v>0</v>
      </c>
      <c r="H89" s="88">
        <f>$L$89*H88</f>
        <v>0</v>
      </c>
      <c r="I89" s="89" t="e">
        <f>F89+D89+#REF!+#REF!+#REF!+H89</f>
        <v>#REF!</v>
      </c>
      <c r="J89" s="694"/>
      <c r="K89" s="99"/>
      <c r="L89" s="90">
        <f>O89+P89</f>
        <v>0</v>
      </c>
      <c r="M89" s="87">
        <v>24</v>
      </c>
      <c r="N89" s="63"/>
      <c r="O89" s="184"/>
      <c r="P89" s="184"/>
      <c r="Q89" s="185"/>
      <c r="R89" s="97"/>
      <c r="S89" s="98"/>
      <c r="T89" s="98"/>
      <c r="U89" s="98"/>
      <c r="V89" s="98"/>
    </row>
    <row r="90" spans="1:22" ht="15.75" hidden="1" customHeight="1" thickBot="1">
      <c r="A90" s="705"/>
      <c r="B90" s="710"/>
      <c r="C90" s="710"/>
      <c r="D90" s="710"/>
      <c r="E90" s="711"/>
      <c r="F90" s="91">
        <f>F88</f>
        <v>0.2</v>
      </c>
      <c r="G90" s="91">
        <f>D88</f>
        <v>0</v>
      </c>
      <c r="H90" s="91">
        <f>H88</f>
        <v>0</v>
      </c>
      <c r="I90" s="89"/>
      <c r="J90" s="695"/>
      <c r="K90" s="99"/>
      <c r="L90" s="82"/>
      <c r="M90" s="59"/>
      <c r="N90" s="59"/>
      <c r="O90" s="63"/>
      <c r="P90" s="63"/>
      <c r="Q90" s="185"/>
      <c r="R90" s="97"/>
      <c r="S90" s="98"/>
      <c r="T90" s="98"/>
      <c r="U90" s="98"/>
      <c r="V90" s="98"/>
    </row>
    <row r="91" spans="1:22">
      <c r="A91" s="696" t="s">
        <v>54</v>
      </c>
      <c r="B91" s="697"/>
      <c r="C91" s="697"/>
      <c r="D91" s="697"/>
      <c r="E91" s="697"/>
      <c r="F91" s="534">
        <f>F14+F17+F20+F23+F26+F29+F32+F35</f>
        <v>59116.303187160731</v>
      </c>
      <c r="G91" s="534">
        <f t="shared" ref="G91:H91" si="0">G14+G17+G20+G23+G26+G29+G32+G35</f>
        <v>59116.303176893482</v>
      </c>
      <c r="H91" s="534">
        <f t="shared" si="0"/>
        <v>59116.303176893482</v>
      </c>
      <c r="I91" s="535">
        <f>SUM(F91:H91)+0.0001</f>
        <v>177348.90964094771</v>
      </c>
      <c r="J91" s="698">
        <f>SUM(J13:J60)</f>
        <v>0.99999999943613993</v>
      </c>
      <c r="K91" s="95"/>
      <c r="L91" s="302">
        <f>SUM(L14:L32)</f>
        <v>159836.9445167832</v>
      </c>
      <c r="M91" s="63"/>
      <c r="N91" s="63"/>
      <c r="O91" s="63"/>
      <c r="P91" s="82"/>
      <c r="Q91" s="186"/>
      <c r="R91" s="97"/>
      <c r="S91" s="98"/>
      <c r="T91" s="98"/>
      <c r="U91" s="98"/>
      <c r="V91" s="98"/>
    </row>
    <row r="92" spans="1:22">
      <c r="A92" s="696" t="s">
        <v>55</v>
      </c>
      <c r="B92" s="697"/>
      <c r="C92" s="697"/>
      <c r="D92" s="697"/>
      <c r="E92" s="697"/>
      <c r="F92" s="536">
        <f>F91/$I$93</f>
        <v>0.33333333318397523</v>
      </c>
      <c r="G92" s="537">
        <f>G91/$I$93</f>
        <v>0.33333333312608232</v>
      </c>
      <c r="H92" s="536">
        <f>H91/$I$93</f>
        <v>0.33333333312608232</v>
      </c>
      <c r="I92" s="538">
        <f>SUM(F92:H92)</f>
        <v>0.99999999943613993</v>
      </c>
      <c r="J92" s="699"/>
      <c r="K92" s="99"/>
      <c r="L92" s="76"/>
      <c r="M92" s="63"/>
      <c r="N92" s="63"/>
      <c r="O92" s="527">
        <f>SUM(O14:O32)</f>
        <v>135088.69550100001</v>
      </c>
      <c r="P92" s="129" t="e">
        <f>P14+P17+#REF!+P20+P23+P26+P29+P30+P32+P33+P35+P39+P42+P48+P51+#REF!+P56+P59</f>
        <v>#REF!</v>
      </c>
      <c r="Q92" s="59"/>
      <c r="R92" s="60"/>
    </row>
    <row r="93" spans="1:22">
      <c r="A93" s="696" t="s">
        <v>56</v>
      </c>
      <c r="B93" s="697"/>
      <c r="C93" s="697"/>
      <c r="D93" s="697"/>
      <c r="E93" s="697"/>
      <c r="F93" s="539">
        <f>F91</f>
        <v>59116.303187160731</v>
      </c>
      <c r="G93" s="540">
        <f>G91+F93</f>
        <v>118232.60636405421</v>
      </c>
      <c r="H93" s="540">
        <f>H91+G93</f>
        <v>177348.9095409477</v>
      </c>
      <c r="I93" s="541">
        <f>SUM(I13:I36)+0.0001</f>
        <v>177348.90964094768</v>
      </c>
      <c r="J93" s="699"/>
      <c r="K93" s="95"/>
      <c r="L93" s="76"/>
      <c r="M93" s="63"/>
      <c r="N93" s="63"/>
      <c r="O93" s="63"/>
      <c r="P93" s="63"/>
      <c r="Q93" s="59"/>
      <c r="R93" s="60"/>
    </row>
    <row r="94" spans="1:22" ht="12.75" customHeight="1" thickBot="1">
      <c r="A94" s="701" t="s">
        <v>57</v>
      </c>
      <c r="B94" s="702"/>
      <c r="C94" s="702"/>
      <c r="D94" s="702"/>
      <c r="E94" s="702"/>
      <c r="F94" s="542">
        <f>F92</f>
        <v>0.33333333318397523</v>
      </c>
      <c r="G94" s="543">
        <f>G93/$I$93</f>
        <v>0.66666666631005755</v>
      </c>
      <c r="H94" s="543">
        <f>H93/$I$93</f>
        <v>0.99999999943613993</v>
      </c>
      <c r="I94" s="544">
        <f>G92+F94+H92</f>
        <v>0.99999999943613993</v>
      </c>
      <c r="J94" s="700"/>
      <c r="K94" s="99"/>
      <c r="L94" s="116">
        <f>I93-L91</f>
        <v>17511.965124164475</v>
      </c>
      <c r="M94" s="63" t="s">
        <v>58</v>
      </c>
      <c r="N94" s="63"/>
      <c r="O94" s="63"/>
      <c r="P94" s="63"/>
      <c r="Q94" s="59"/>
      <c r="R94" s="156" t="e">
        <f>P14+P17+#REF!+P20+P23+P26+P29+P32+P35+P39+P42+P48+P51+#REF!+P56+P59</f>
        <v>#REF!</v>
      </c>
    </row>
    <row r="95" spans="1:22">
      <c r="B95" s="104"/>
      <c r="C95" s="104"/>
      <c r="D95" s="104"/>
      <c r="E95" s="104"/>
      <c r="F95" s="105"/>
      <c r="G95" s="105"/>
      <c r="H95" s="105"/>
      <c r="I95" s="105"/>
      <c r="J95" s="106"/>
      <c r="K95" s="107"/>
      <c r="L95" s="103"/>
      <c r="M95" s="59"/>
      <c r="N95" s="59"/>
      <c r="O95" s="59"/>
      <c r="P95" s="153" t="e">
        <f>O92+P92</f>
        <v>#REF!</v>
      </c>
      <c r="Q95" s="59"/>
      <c r="R95" s="60"/>
    </row>
    <row r="96" spans="1:22" s="108" customFormat="1" ht="12.75">
      <c r="B96" s="109"/>
      <c r="C96" s="110"/>
      <c r="D96" s="110"/>
      <c r="E96" s="110"/>
      <c r="F96" s="110"/>
      <c r="G96" s="110"/>
      <c r="H96" s="110"/>
      <c r="I96" s="110"/>
      <c r="J96" s="110"/>
      <c r="K96" s="59"/>
      <c r="L96" s="63"/>
      <c r="M96" s="59"/>
      <c r="N96" s="59"/>
      <c r="O96" s="59"/>
      <c r="P96" s="59"/>
      <c r="Q96" s="59"/>
      <c r="R96" s="60"/>
    </row>
  </sheetData>
  <mergeCells count="96">
    <mergeCell ref="J43:J45"/>
    <mergeCell ref="A43:A45"/>
    <mergeCell ref="A49:A51"/>
    <mergeCell ref="B49:E51"/>
    <mergeCell ref="J49:J51"/>
    <mergeCell ref="A46:A48"/>
    <mergeCell ref="B46:E48"/>
    <mergeCell ref="J46:J48"/>
    <mergeCell ref="A19:A21"/>
    <mergeCell ref="B19:E21"/>
    <mergeCell ref="J19:J21"/>
    <mergeCell ref="J61:J63"/>
    <mergeCell ref="B61:E63"/>
    <mergeCell ref="A61:A63"/>
    <mergeCell ref="J58:J60"/>
    <mergeCell ref="A52:A54"/>
    <mergeCell ref="B52:E54"/>
    <mergeCell ref="J52:J54"/>
    <mergeCell ref="A55:A57"/>
    <mergeCell ref="B55:E57"/>
    <mergeCell ref="J55:J57"/>
    <mergeCell ref="A58:A60"/>
    <mergeCell ref="B58:E60"/>
    <mergeCell ref="B43:E45"/>
    <mergeCell ref="J22:J24"/>
    <mergeCell ref="A28:A30"/>
    <mergeCell ref="B28:E30"/>
    <mergeCell ref="J28:J30"/>
    <mergeCell ref="A22:A24"/>
    <mergeCell ref="B22:E24"/>
    <mergeCell ref="A25:A27"/>
    <mergeCell ref="B25:E27"/>
    <mergeCell ref="J25:J27"/>
    <mergeCell ref="A9:J10"/>
    <mergeCell ref="A1:J1"/>
    <mergeCell ref="A2:J2"/>
    <mergeCell ref="A3:J3"/>
    <mergeCell ref="A8:J8"/>
    <mergeCell ref="A4:J4"/>
    <mergeCell ref="A5:J5"/>
    <mergeCell ref="A6:J6"/>
    <mergeCell ref="A7:J7"/>
    <mergeCell ref="B16:E18"/>
    <mergeCell ref="J16:J18"/>
    <mergeCell ref="A16:A18"/>
    <mergeCell ref="A11:A12"/>
    <mergeCell ref="B11:E12"/>
    <mergeCell ref="F11:H11"/>
    <mergeCell ref="J11:J12"/>
    <mergeCell ref="A13:A15"/>
    <mergeCell ref="B13:E15"/>
    <mergeCell ref="J13:J15"/>
    <mergeCell ref="J37:J39"/>
    <mergeCell ref="A40:A42"/>
    <mergeCell ref="B40:E42"/>
    <mergeCell ref="J40:J42"/>
    <mergeCell ref="A31:A33"/>
    <mergeCell ref="B31:E33"/>
    <mergeCell ref="J31:J33"/>
    <mergeCell ref="A34:A36"/>
    <mergeCell ref="B34:E36"/>
    <mergeCell ref="J34:J36"/>
    <mergeCell ref="A37:A39"/>
    <mergeCell ref="B37:E39"/>
    <mergeCell ref="J70:J72"/>
    <mergeCell ref="A73:A75"/>
    <mergeCell ref="B73:E75"/>
    <mergeCell ref="J73:J75"/>
    <mergeCell ref="A64:A66"/>
    <mergeCell ref="B64:E66"/>
    <mergeCell ref="J64:J66"/>
    <mergeCell ref="A67:A69"/>
    <mergeCell ref="B67:E69"/>
    <mergeCell ref="J67:J69"/>
    <mergeCell ref="A70:A72"/>
    <mergeCell ref="B70:E72"/>
    <mergeCell ref="J82:J84"/>
    <mergeCell ref="A85:A87"/>
    <mergeCell ref="B85:E87"/>
    <mergeCell ref="J85:J87"/>
    <mergeCell ref="A76:A78"/>
    <mergeCell ref="B76:E78"/>
    <mergeCell ref="J76:J78"/>
    <mergeCell ref="A79:A81"/>
    <mergeCell ref="B79:E81"/>
    <mergeCell ref="J79:J81"/>
    <mergeCell ref="A82:A84"/>
    <mergeCell ref="B82:E84"/>
    <mergeCell ref="J88:J90"/>
    <mergeCell ref="A91:E91"/>
    <mergeCell ref="J91:J94"/>
    <mergeCell ref="A92:E92"/>
    <mergeCell ref="A93:E93"/>
    <mergeCell ref="A94:E94"/>
    <mergeCell ref="A88:A90"/>
    <mergeCell ref="B88:E90"/>
  </mergeCells>
  <pageMargins left="0.74803149606299213" right="0.35433070866141736" top="0.4" bottom="0.21" header="0.18" footer="0.16"/>
  <pageSetup paperSize="9" scale="93" orientation="landscape" r:id="rId1"/>
  <drawing r:id="rId2"/>
</worksheet>
</file>

<file path=xl/worksheets/sheet7.xml><?xml version="1.0" encoding="utf-8"?>
<worksheet xmlns="http://schemas.openxmlformats.org/spreadsheetml/2006/main" xmlns:r="http://schemas.openxmlformats.org/officeDocument/2006/relationships">
  <dimension ref="A1:Q47"/>
  <sheetViews>
    <sheetView view="pageBreakPreview" zoomScaleNormal="100" zoomScaleSheetLayoutView="100" workbookViewId="0">
      <selection activeCell="F13" sqref="F13"/>
    </sheetView>
  </sheetViews>
  <sheetFormatPr defaultRowHeight="15"/>
  <cols>
    <col min="1" max="1" width="11.85546875" style="2" customWidth="1"/>
    <col min="2" max="2" width="48.42578125" style="5" customWidth="1"/>
    <col min="3" max="3" width="8.28515625" style="2" customWidth="1"/>
    <col min="4" max="4" width="12.140625" style="26" customWidth="1"/>
    <col min="5" max="5" width="9.42578125" style="4" customWidth="1"/>
    <col min="6" max="6" width="15.140625" style="2" customWidth="1"/>
    <col min="7" max="7" width="9.28515625" style="2" customWidth="1"/>
    <col min="8" max="8" width="9.42578125" style="2" customWidth="1"/>
    <col min="9" max="9" width="7.7109375" style="31" customWidth="1"/>
    <col min="10" max="10" width="3" style="31" bestFit="1" customWidth="1"/>
    <col min="11" max="11" width="20.42578125" style="2" customWidth="1"/>
    <col min="12" max="236" width="9.140625" style="2"/>
    <col min="237" max="237" width="11.140625" style="2" customWidth="1"/>
    <col min="238" max="238" width="13.85546875" style="2" customWidth="1"/>
    <col min="239" max="239" width="48.42578125" style="2" customWidth="1"/>
    <col min="240" max="240" width="11.140625" style="2" customWidth="1"/>
    <col min="241" max="241" width="13.7109375" style="2" customWidth="1"/>
    <col min="242" max="242" width="11.42578125" style="2" customWidth="1"/>
    <col min="243" max="243" width="18.5703125" style="2" customWidth="1"/>
    <col min="244" max="244" width="7.7109375" style="2" customWidth="1"/>
    <col min="245" max="245" width="11.85546875" style="2" customWidth="1"/>
    <col min="246" max="246" width="10.42578125" style="2" customWidth="1"/>
    <col min="247" max="247" width="9.140625" style="2"/>
    <col min="248" max="248" width="2.140625" style="2" customWidth="1"/>
    <col min="249" max="250" width="9.140625" style="2"/>
    <col min="251" max="251" width="7.42578125" style="2" customWidth="1"/>
    <col min="252" max="252" width="10.28515625" style="2" customWidth="1"/>
    <col min="253" max="492" width="9.140625" style="2"/>
    <col min="493" max="493" width="11.140625" style="2" customWidth="1"/>
    <col min="494" max="494" width="13.85546875" style="2" customWidth="1"/>
    <col min="495" max="495" width="48.42578125" style="2" customWidth="1"/>
    <col min="496" max="496" width="11.140625" style="2" customWidth="1"/>
    <col min="497" max="497" width="13.7109375" style="2" customWidth="1"/>
    <col min="498" max="498" width="11.42578125" style="2" customWidth="1"/>
    <col min="499" max="499" width="18.5703125" style="2" customWidth="1"/>
    <col min="500" max="500" width="7.7109375" style="2" customWidth="1"/>
    <col min="501" max="501" width="11.85546875" style="2" customWidth="1"/>
    <col min="502" max="502" width="10.42578125" style="2" customWidth="1"/>
    <col min="503" max="503" width="9.140625" style="2"/>
    <col min="504" max="504" width="2.140625" style="2" customWidth="1"/>
    <col min="505" max="506" width="9.140625" style="2"/>
    <col min="507" max="507" width="7.42578125" style="2" customWidth="1"/>
    <col min="508" max="508" width="10.28515625" style="2" customWidth="1"/>
    <col min="509" max="748" width="9.140625" style="2"/>
    <col min="749" max="749" width="11.140625" style="2" customWidth="1"/>
    <col min="750" max="750" width="13.85546875" style="2" customWidth="1"/>
    <col min="751" max="751" width="48.42578125" style="2" customWidth="1"/>
    <col min="752" max="752" width="11.140625" style="2" customWidth="1"/>
    <col min="753" max="753" width="13.7109375" style="2" customWidth="1"/>
    <col min="754" max="754" width="11.42578125" style="2" customWidth="1"/>
    <col min="755" max="755" width="18.5703125" style="2" customWidth="1"/>
    <col min="756" max="756" width="7.7109375" style="2" customWidth="1"/>
    <col min="757" max="757" width="11.85546875" style="2" customWidth="1"/>
    <col min="758" max="758" width="10.42578125" style="2" customWidth="1"/>
    <col min="759" max="759" width="9.140625" style="2"/>
    <col min="760" max="760" width="2.140625" style="2" customWidth="1"/>
    <col min="761" max="762" width="9.140625" style="2"/>
    <col min="763" max="763" width="7.42578125" style="2" customWidth="1"/>
    <col min="764" max="764" width="10.28515625" style="2" customWidth="1"/>
    <col min="765" max="1004" width="9.140625" style="2"/>
    <col min="1005" max="1005" width="11.140625" style="2" customWidth="1"/>
    <col min="1006" max="1006" width="13.85546875" style="2" customWidth="1"/>
    <col min="1007" max="1007" width="48.42578125" style="2" customWidth="1"/>
    <col min="1008" max="1008" width="11.140625" style="2" customWidth="1"/>
    <col min="1009" max="1009" width="13.7109375" style="2" customWidth="1"/>
    <col min="1010" max="1010" width="11.42578125" style="2" customWidth="1"/>
    <col min="1011" max="1011" width="18.5703125" style="2" customWidth="1"/>
    <col min="1012" max="1012" width="7.7109375" style="2" customWidth="1"/>
    <col min="1013" max="1013" width="11.85546875" style="2" customWidth="1"/>
    <col min="1014" max="1014" width="10.42578125" style="2" customWidth="1"/>
    <col min="1015" max="1015" width="9.140625" style="2"/>
    <col min="1016" max="1016" width="2.140625" style="2" customWidth="1"/>
    <col min="1017" max="1018" width="9.140625" style="2"/>
    <col min="1019" max="1019" width="7.42578125" style="2" customWidth="1"/>
    <col min="1020" max="1020" width="10.28515625" style="2" customWidth="1"/>
    <col min="1021" max="1260" width="9.140625" style="2"/>
    <col min="1261" max="1261" width="11.140625" style="2" customWidth="1"/>
    <col min="1262" max="1262" width="13.85546875" style="2" customWidth="1"/>
    <col min="1263" max="1263" width="48.42578125" style="2" customWidth="1"/>
    <col min="1264" max="1264" width="11.140625" style="2" customWidth="1"/>
    <col min="1265" max="1265" width="13.7109375" style="2" customWidth="1"/>
    <col min="1266" max="1266" width="11.42578125" style="2" customWidth="1"/>
    <col min="1267" max="1267" width="18.5703125" style="2" customWidth="1"/>
    <col min="1268" max="1268" width="7.7109375" style="2" customWidth="1"/>
    <col min="1269" max="1269" width="11.85546875" style="2" customWidth="1"/>
    <col min="1270" max="1270" width="10.42578125" style="2" customWidth="1"/>
    <col min="1271" max="1271" width="9.140625" style="2"/>
    <col min="1272" max="1272" width="2.140625" style="2" customWidth="1"/>
    <col min="1273" max="1274" width="9.140625" style="2"/>
    <col min="1275" max="1275" width="7.42578125" style="2" customWidth="1"/>
    <col min="1276" max="1276" width="10.28515625" style="2" customWidth="1"/>
    <col min="1277" max="1516" width="9.140625" style="2"/>
    <col min="1517" max="1517" width="11.140625" style="2" customWidth="1"/>
    <col min="1518" max="1518" width="13.85546875" style="2" customWidth="1"/>
    <col min="1519" max="1519" width="48.42578125" style="2" customWidth="1"/>
    <col min="1520" max="1520" width="11.140625" style="2" customWidth="1"/>
    <col min="1521" max="1521" width="13.7109375" style="2" customWidth="1"/>
    <col min="1522" max="1522" width="11.42578125" style="2" customWidth="1"/>
    <col min="1523" max="1523" width="18.5703125" style="2" customWidth="1"/>
    <col min="1524" max="1524" width="7.7109375" style="2" customWidth="1"/>
    <col min="1525" max="1525" width="11.85546875" style="2" customWidth="1"/>
    <col min="1526" max="1526" width="10.42578125" style="2" customWidth="1"/>
    <col min="1527" max="1527" width="9.140625" style="2"/>
    <col min="1528" max="1528" width="2.140625" style="2" customWidth="1"/>
    <col min="1529" max="1530" width="9.140625" style="2"/>
    <col min="1531" max="1531" width="7.42578125" style="2" customWidth="1"/>
    <col min="1532" max="1532" width="10.28515625" style="2" customWidth="1"/>
    <col min="1533" max="1772" width="9.140625" style="2"/>
    <col min="1773" max="1773" width="11.140625" style="2" customWidth="1"/>
    <col min="1774" max="1774" width="13.85546875" style="2" customWidth="1"/>
    <col min="1775" max="1775" width="48.42578125" style="2" customWidth="1"/>
    <col min="1776" max="1776" width="11.140625" style="2" customWidth="1"/>
    <col min="1777" max="1777" width="13.7109375" style="2" customWidth="1"/>
    <col min="1778" max="1778" width="11.42578125" style="2" customWidth="1"/>
    <col min="1779" max="1779" width="18.5703125" style="2" customWidth="1"/>
    <col min="1780" max="1780" width="7.7109375" style="2" customWidth="1"/>
    <col min="1781" max="1781" width="11.85546875" style="2" customWidth="1"/>
    <col min="1782" max="1782" width="10.42578125" style="2" customWidth="1"/>
    <col min="1783" max="1783" width="9.140625" style="2"/>
    <col min="1784" max="1784" width="2.140625" style="2" customWidth="1"/>
    <col min="1785" max="1786" width="9.140625" style="2"/>
    <col min="1787" max="1787" width="7.42578125" style="2" customWidth="1"/>
    <col min="1788" max="1788" width="10.28515625" style="2" customWidth="1"/>
    <col min="1789" max="2028" width="9.140625" style="2"/>
    <col min="2029" max="2029" width="11.140625" style="2" customWidth="1"/>
    <col min="2030" max="2030" width="13.85546875" style="2" customWidth="1"/>
    <col min="2031" max="2031" width="48.42578125" style="2" customWidth="1"/>
    <col min="2032" max="2032" width="11.140625" style="2" customWidth="1"/>
    <col min="2033" max="2033" width="13.7109375" style="2" customWidth="1"/>
    <col min="2034" max="2034" width="11.42578125" style="2" customWidth="1"/>
    <col min="2035" max="2035" width="18.5703125" style="2" customWidth="1"/>
    <col min="2036" max="2036" width="7.7109375" style="2" customWidth="1"/>
    <col min="2037" max="2037" width="11.85546875" style="2" customWidth="1"/>
    <col min="2038" max="2038" width="10.42578125" style="2" customWidth="1"/>
    <col min="2039" max="2039" width="9.140625" style="2"/>
    <col min="2040" max="2040" width="2.140625" style="2" customWidth="1"/>
    <col min="2041" max="2042" width="9.140625" style="2"/>
    <col min="2043" max="2043" width="7.42578125" style="2" customWidth="1"/>
    <col min="2044" max="2044" width="10.28515625" style="2" customWidth="1"/>
    <col min="2045" max="2284" width="9.140625" style="2"/>
    <col min="2285" max="2285" width="11.140625" style="2" customWidth="1"/>
    <col min="2286" max="2286" width="13.85546875" style="2" customWidth="1"/>
    <col min="2287" max="2287" width="48.42578125" style="2" customWidth="1"/>
    <col min="2288" max="2288" width="11.140625" style="2" customWidth="1"/>
    <col min="2289" max="2289" width="13.7109375" style="2" customWidth="1"/>
    <col min="2290" max="2290" width="11.42578125" style="2" customWidth="1"/>
    <col min="2291" max="2291" width="18.5703125" style="2" customWidth="1"/>
    <col min="2292" max="2292" width="7.7109375" style="2" customWidth="1"/>
    <col min="2293" max="2293" width="11.85546875" style="2" customWidth="1"/>
    <col min="2294" max="2294" width="10.42578125" style="2" customWidth="1"/>
    <col min="2295" max="2295" width="9.140625" style="2"/>
    <col min="2296" max="2296" width="2.140625" style="2" customWidth="1"/>
    <col min="2297" max="2298" width="9.140625" style="2"/>
    <col min="2299" max="2299" width="7.42578125" style="2" customWidth="1"/>
    <col min="2300" max="2300" width="10.28515625" style="2" customWidth="1"/>
    <col min="2301" max="2540" width="9.140625" style="2"/>
    <col min="2541" max="2541" width="11.140625" style="2" customWidth="1"/>
    <col min="2542" max="2542" width="13.85546875" style="2" customWidth="1"/>
    <col min="2543" max="2543" width="48.42578125" style="2" customWidth="1"/>
    <col min="2544" max="2544" width="11.140625" style="2" customWidth="1"/>
    <col min="2545" max="2545" width="13.7109375" style="2" customWidth="1"/>
    <col min="2546" max="2546" width="11.42578125" style="2" customWidth="1"/>
    <col min="2547" max="2547" width="18.5703125" style="2" customWidth="1"/>
    <col min="2548" max="2548" width="7.7109375" style="2" customWidth="1"/>
    <col min="2549" max="2549" width="11.85546875" style="2" customWidth="1"/>
    <col min="2550" max="2550" width="10.42578125" style="2" customWidth="1"/>
    <col min="2551" max="2551" width="9.140625" style="2"/>
    <col min="2552" max="2552" width="2.140625" style="2" customWidth="1"/>
    <col min="2553" max="2554" width="9.140625" style="2"/>
    <col min="2555" max="2555" width="7.42578125" style="2" customWidth="1"/>
    <col min="2556" max="2556" width="10.28515625" style="2" customWidth="1"/>
    <col min="2557" max="2796" width="9.140625" style="2"/>
    <col min="2797" max="2797" width="11.140625" style="2" customWidth="1"/>
    <col min="2798" max="2798" width="13.85546875" style="2" customWidth="1"/>
    <col min="2799" max="2799" width="48.42578125" style="2" customWidth="1"/>
    <col min="2800" max="2800" width="11.140625" style="2" customWidth="1"/>
    <col min="2801" max="2801" width="13.7109375" style="2" customWidth="1"/>
    <col min="2802" max="2802" width="11.42578125" style="2" customWidth="1"/>
    <col min="2803" max="2803" width="18.5703125" style="2" customWidth="1"/>
    <col min="2804" max="2804" width="7.7109375" style="2" customWidth="1"/>
    <col min="2805" max="2805" width="11.85546875" style="2" customWidth="1"/>
    <col min="2806" max="2806" width="10.42578125" style="2" customWidth="1"/>
    <col min="2807" max="2807" width="9.140625" style="2"/>
    <col min="2808" max="2808" width="2.140625" style="2" customWidth="1"/>
    <col min="2809" max="2810" width="9.140625" style="2"/>
    <col min="2811" max="2811" width="7.42578125" style="2" customWidth="1"/>
    <col min="2812" max="2812" width="10.28515625" style="2" customWidth="1"/>
    <col min="2813" max="3052" width="9.140625" style="2"/>
    <col min="3053" max="3053" width="11.140625" style="2" customWidth="1"/>
    <col min="3054" max="3054" width="13.85546875" style="2" customWidth="1"/>
    <col min="3055" max="3055" width="48.42578125" style="2" customWidth="1"/>
    <col min="3056" max="3056" width="11.140625" style="2" customWidth="1"/>
    <col min="3057" max="3057" width="13.7109375" style="2" customWidth="1"/>
    <col min="3058" max="3058" width="11.42578125" style="2" customWidth="1"/>
    <col min="3059" max="3059" width="18.5703125" style="2" customWidth="1"/>
    <col min="3060" max="3060" width="7.7109375" style="2" customWidth="1"/>
    <col min="3061" max="3061" width="11.85546875" style="2" customWidth="1"/>
    <col min="3062" max="3062" width="10.42578125" style="2" customWidth="1"/>
    <col min="3063" max="3063" width="9.140625" style="2"/>
    <col min="3064" max="3064" width="2.140625" style="2" customWidth="1"/>
    <col min="3065" max="3066" width="9.140625" style="2"/>
    <col min="3067" max="3067" width="7.42578125" style="2" customWidth="1"/>
    <col min="3068" max="3068" width="10.28515625" style="2" customWidth="1"/>
    <col min="3069" max="3308" width="9.140625" style="2"/>
    <col min="3309" max="3309" width="11.140625" style="2" customWidth="1"/>
    <col min="3310" max="3310" width="13.85546875" style="2" customWidth="1"/>
    <col min="3311" max="3311" width="48.42578125" style="2" customWidth="1"/>
    <col min="3312" max="3312" width="11.140625" style="2" customWidth="1"/>
    <col min="3313" max="3313" width="13.7109375" style="2" customWidth="1"/>
    <col min="3314" max="3314" width="11.42578125" style="2" customWidth="1"/>
    <col min="3315" max="3315" width="18.5703125" style="2" customWidth="1"/>
    <col min="3316" max="3316" width="7.7109375" style="2" customWidth="1"/>
    <col min="3317" max="3317" width="11.85546875" style="2" customWidth="1"/>
    <col min="3318" max="3318" width="10.42578125" style="2" customWidth="1"/>
    <col min="3319" max="3319" width="9.140625" style="2"/>
    <col min="3320" max="3320" width="2.140625" style="2" customWidth="1"/>
    <col min="3321" max="3322" width="9.140625" style="2"/>
    <col min="3323" max="3323" width="7.42578125" style="2" customWidth="1"/>
    <col min="3324" max="3324" width="10.28515625" style="2" customWidth="1"/>
    <col min="3325" max="3564" width="9.140625" style="2"/>
    <col min="3565" max="3565" width="11.140625" style="2" customWidth="1"/>
    <col min="3566" max="3566" width="13.85546875" style="2" customWidth="1"/>
    <col min="3567" max="3567" width="48.42578125" style="2" customWidth="1"/>
    <col min="3568" max="3568" width="11.140625" style="2" customWidth="1"/>
    <col min="3569" max="3569" width="13.7109375" style="2" customWidth="1"/>
    <col min="3570" max="3570" width="11.42578125" style="2" customWidth="1"/>
    <col min="3571" max="3571" width="18.5703125" style="2" customWidth="1"/>
    <col min="3572" max="3572" width="7.7109375" style="2" customWidth="1"/>
    <col min="3573" max="3573" width="11.85546875" style="2" customWidth="1"/>
    <col min="3574" max="3574" width="10.42578125" style="2" customWidth="1"/>
    <col min="3575" max="3575" width="9.140625" style="2"/>
    <col min="3576" max="3576" width="2.140625" style="2" customWidth="1"/>
    <col min="3577" max="3578" width="9.140625" style="2"/>
    <col min="3579" max="3579" width="7.42578125" style="2" customWidth="1"/>
    <col min="3580" max="3580" width="10.28515625" style="2" customWidth="1"/>
    <col min="3581" max="3820" width="9.140625" style="2"/>
    <col min="3821" max="3821" width="11.140625" style="2" customWidth="1"/>
    <col min="3822" max="3822" width="13.85546875" style="2" customWidth="1"/>
    <col min="3823" max="3823" width="48.42578125" style="2" customWidth="1"/>
    <col min="3824" max="3824" width="11.140625" style="2" customWidth="1"/>
    <col min="3825" max="3825" width="13.7109375" style="2" customWidth="1"/>
    <col min="3826" max="3826" width="11.42578125" style="2" customWidth="1"/>
    <col min="3827" max="3827" width="18.5703125" style="2" customWidth="1"/>
    <col min="3828" max="3828" width="7.7109375" style="2" customWidth="1"/>
    <col min="3829" max="3829" width="11.85546875" style="2" customWidth="1"/>
    <col min="3830" max="3830" width="10.42578125" style="2" customWidth="1"/>
    <col min="3831" max="3831" width="9.140625" style="2"/>
    <col min="3832" max="3832" width="2.140625" style="2" customWidth="1"/>
    <col min="3833" max="3834" width="9.140625" style="2"/>
    <col min="3835" max="3835" width="7.42578125" style="2" customWidth="1"/>
    <col min="3836" max="3836" width="10.28515625" style="2" customWidth="1"/>
    <col min="3837" max="4076" width="9.140625" style="2"/>
    <col min="4077" max="4077" width="11.140625" style="2" customWidth="1"/>
    <col min="4078" max="4078" width="13.85546875" style="2" customWidth="1"/>
    <col min="4079" max="4079" width="48.42578125" style="2" customWidth="1"/>
    <col min="4080" max="4080" width="11.140625" style="2" customWidth="1"/>
    <col min="4081" max="4081" width="13.7109375" style="2" customWidth="1"/>
    <col min="4082" max="4082" width="11.42578125" style="2" customWidth="1"/>
    <col min="4083" max="4083" width="18.5703125" style="2" customWidth="1"/>
    <col min="4084" max="4084" width="7.7109375" style="2" customWidth="1"/>
    <col min="4085" max="4085" width="11.85546875" style="2" customWidth="1"/>
    <col min="4086" max="4086" width="10.42578125" style="2" customWidth="1"/>
    <col min="4087" max="4087" width="9.140625" style="2"/>
    <col min="4088" max="4088" width="2.140625" style="2" customWidth="1"/>
    <col min="4089" max="4090" width="9.140625" style="2"/>
    <col min="4091" max="4091" width="7.42578125" style="2" customWidth="1"/>
    <col min="4092" max="4092" width="10.28515625" style="2" customWidth="1"/>
    <col min="4093" max="4332" width="9.140625" style="2"/>
    <col min="4333" max="4333" width="11.140625" style="2" customWidth="1"/>
    <col min="4334" max="4334" width="13.85546875" style="2" customWidth="1"/>
    <col min="4335" max="4335" width="48.42578125" style="2" customWidth="1"/>
    <col min="4336" max="4336" width="11.140625" style="2" customWidth="1"/>
    <col min="4337" max="4337" width="13.7109375" style="2" customWidth="1"/>
    <col min="4338" max="4338" width="11.42578125" style="2" customWidth="1"/>
    <col min="4339" max="4339" width="18.5703125" style="2" customWidth="1"/>
    <col min="4340" max="4340" width="7.7109375" style="2" customWidth="1"/>
    <col min="4341" max="4341" width="11.85546875" style="2" customWidth="1"/>
    <col min="4342" max="4342" width="10.42578125" style="2" customWidth="1"/>
    <col min="4343" max="4343" width="9.140625" style="2"/>
    <col min="4344" max="4344" width="2.140625" style="2" customWidth="1"/>
    <col min="4345" max="4346" width="9.140625" style="2"/>
    <col min="4347" max="4347" width="7.42578125" style="2" customWidth="1"/>
    <col min="4348" max="4348" width="10.28515625" style="2" customWidth="1"/>
    <col min="4349" max="4588" width="9.140625" style="2"/>
    <col min="4589" max="4589" width="11.140625" style="2" customWidth="1"/>
    <col min="4590" max="4590" width="13.85546875" style="2" customWidth="1"/>
    <col min="4591" max="4591" width="48.42578125" style="2" customWidth="1"/>
    <col min="4592" max="4592" width="11.140625" style="2" customWidth="1"/>
    <col min="4593" max="4593" width="13.7109375" style="2" customWidth="1"/>
    <col min="4594" max="4594" width="11.42578125" style="2" customWidth="1"/>
    <col min="4595" max="4595" width="18.5703125" style="2" customWidth="1"/>
    <col min="4596" max="4596" width="7.7109375" style="2" customWidth="1"/>
    <col min="4597" max="4597" width="11.85546875" style="2" customWidth="1"/>
    <col min="4598" max="4598" width="10.42578125" style="2" customWidth="1"/>
    <col min="4599" max="4599" width="9.140625" style="2"/>
    <col min="4600" max="4600" width="2.140625" style="2" customWidth="1"/>
    <col min="4601" max="4602" width="9.140625" style="2"/>
    <col min="4603" max="4603" width="7.42578125" style="2" customWidth="1"/>
    <col min="4604" max="4604" width="10.28515625" style="2" customWidth="1"/>
    <col min="4605" max="4844" width="9.140625" style="2"/>
    <col min="4845" max="4845" width="11.140625" style="2" customWidth="1"/>
    <col min="4846" max="4846" width="13.85546875" style="2" customWidth="1"/>
    <col min="4847" max="4847" width="48.42578125" style="2" customWidth="1"/>
    <col min="4848" max="4848" width="11.140625" style="2" customWidth="1"/>
    <col min="4849" max="4849" width="13.7109375" style="2" customWidth="1"/>
    <col min="4850" max="4850" width="11.42578125" style="2" customWidth="1"/>
    <col min="4851" max="4851" width="18.5703125" style="2" customWidth="1"/>
    <col min="4852" max="4852" width="7.7109375" style="2" customWidth="1"/>
    <col min="4853" max="4853" width="11.85546875" style="2" customWidth="1"/>
    <col min="4854" max="4854" width="10.42578125" style="2" customWidth="1"/>
    <col min="4855" max="4855" width="9.140625" style="2"/>
    <col min="4856" max="4856" width="2.140625" style="2" customWidth="1"/>
    <col min="4857" max="4858" width="9.140625" style="2"/>
    <col min="4859" max="4859" width="7.42578125" style="2" customWidth="1"/>
    <col min="4860" max="4860" width="10.28515625" style="2" customWidth="1"/>
    <col min="4861" max="5100" width="9.140625" style="2"/>
    <col min="5101" max="5101" width="11.140625" style="2" customWidth="1"/>
    <col min="5102" max="5102" width="13.85546875" style="2" customWidth="1"/>
    <col min="5103" max="5103" width="48.42578125" style="2" customWidth="1"/>
    <col min="5104" max="5104" width="11.140625" style="2" customWidth="1"/>
    <col min="5105" max="5105" width="13.7109375" style="2" customWidth="1"/>
    <col min="5106" max="5106" width="11.42578125" style="2" customWidth="1"/>
    <col min="5107" max="5107" width="18.5703125" style="2" customWidth="1"/>
    <col min="5108" max="5108" width="7.7109375" style="2" customWidth="1"/>
    <col min="5109" max="5109" width="11.85546875" style="2" customWidth="1"/>
    <col min="5110" max="5110" width="10.42578125" style="2" customWidth="1"/>
    <col min="5111" max="5111" width="9.140625" style="2"/>
    <col min="5112" max="5112" width="2.140625" style="2" customWidth="1"/>
    <col min="5113" max="5114" width="9.140625" style="2"/>
    <col min="5115" max="5115" width="7.42578125" style="2" customWidth="1"/>
    <col min="5116" max="5116" width="10.28515625" style="2" customWidth="1"/>
    <col min="5117" max="5356" width="9.140625" style="2"/>
    <col min="5357" max="5357" width="11.140625" style="2" customWidth="1"/>
    <col min="5358" max="5358" width="13.85546875" style="2" customWidth="1"/>
    <col min="5359" max="5359" width="48.42578125" style="2" customWidth="1"/>
    <col min="5360" max="5360" width="11.140625" style="2" customWidth="1"/>
    <col min="5361" max="5361" width="13.7109375" style="2" customWidth="1"/>
    <col min="5362" max="5362" width="11.42578125" style="2" customWidth="1"/>
    <col min="5363" max="5363" width="18.5703125" style="2" customWidth="1"/>
    <col min="5364" max="5364" width="7.7109375" style="2" customWidth="1"/>
    <col min="5365" max="5365" width="11.85546875" style="2" customWidth="1"/>
    <col min="5366" max="5366" width="10.42578125" style="2" customWidth="1"/>
    <col min="5367" max="5367" width="9.140625" style="2"/>
    <col min="5368" max="5368" width="2.140625" style="2" customWidth="1"/>
    <col min="5369" max="5370" width="9.140625" style="2"/>
    <col min="5371" max="5371" width="7.42578125" style="2" customWidth="1"/>
    <col min="5372" max="5372" width="10.28515625" style="2" customWidth="1"/>
    <col min="5373" max="5612" width="9.140625" style="2"/>
    <col min="5613" max="5613" width="11.140625" style="2" customWidth="1"/>
    <col min="5614" max="5614" width="13.85546875" style="2" customWidth="1"/>
    <col min="5615" max="5615" width="48.42578125" style="2" customWidth="1"/>
    <col min="5616" max="5616" width="11.140625" style="2" customWidth="1"/>
    <col min="5617" max="5617" width="13.7109375" style="2" customWidth="1"/>
    <col min="5618" max="5618" width="11.42578125" style="2" customWidth="1"/>
    <col min="5619" max="5619" width="18.5703125" style="2" customWidth="1"/>
    <col min="5620" max="5620" width="7.7109375" style="2" customWidth="1"/>
    <col min="5621" max="5621" width="11.85546875" style="2" customWidth="1"/>
    <col min="5622" max="5622" width="10.42578125" style="2" customWidth="1"/>
    <col min="5623" max="5623" width="9.140625" style="2"/>
    <col min="5624" max="5624" width="2.140625" style="2" customWidth="1"/>
    <col min="5625" max="5626" width="9.140625" style="2"/>
    <col min="5627" max="5627" width="7.42578125" style="2" customWidth="1"/>
    <col min="5628" max="5628" width="10.28515625" style="2" customWidth="1"/>
    <col min="5629" max="5868" width="9.140625" style="2"/>
    <col min="5869" max="5869" width="11.140625" style="2" customWidth="1"/>
    <col min="5870" max="5870" width="13.85546875" style="2" customWidth="1"/>
    <col min="5871" max="5871" width="48.42578125" style="2" customWidth="1"/>
    <col min="5872" max="5872" width="11.140625" style="2" customWidth="1"/>
    <col min="5873" max="5873" width="13.7109375" style="2" customWidth="1"/>
    <col min="5874" max="5874" width="11.42578125" style="2" customWidth="1"/>
    <col min="5875" max="5875" width="18.5703125" style="2" customWidth="1"/>
    <col min="5876" max="5876" width="7.7109375" style="2" customWidth="1"/>
    <col min="5877" max="5877" width="11.85546875" style="2" customWidth="1"/>
    <col min="5878" max="5878" width="10.42578125" style="2" customWidth="1"/>
    <col min="5879" max="5879" width="9.140625" style="2"/>
    <col min="5880" max="5880" width="2.140625" style="2" customWidth="1"/>
    <col min="5881" max="5882" width="9.140625" style="2"/>
    <col min="5883" max="5883" width="7.42578125" style="2" customWidth="1"/>
    <col min="5884" max="5884" width="10.28515625" style="2" customWidth="1"/>
    <col min="5885" max="6124" width="9.140625" style="2"/>
    <col min="6125" max="6125" width="11.140625" style="2" customWidth="1"/>
    <col min="6126" max="6126" width="13.85546875" style="2" customWidth="1"/>
    <col min="6127" max="6127" width="48.42578125" style="2" customWidth="1"/>
    <col min="6128" max="6128" width="11.140625" style="2" customWidth="1"/>
    <col min="6129" max="6129" width="13.7109375" style="2" customWidth="1"/>
    <col min="6130" max="6130" width="11.42578125" style="2" customWidth="1"/>
    <col min="6131" max="6131" width="18.5703125" style="2" customWidth="1"/>
    <col min="6132" max="6132" width="7.7109375" style="2" customWidth="1"/>
    <col min="6133" max="6133" width="11.85546875" style="2" customWidth="1"/>
    <col min="6134" max="6134" width="10.42578125" style="2" customWidth="1"/>
    <col min="6135" max="6135" width="9.140625" style="2"/>
    <col min="6136" max="6136" width="2.140625" style="2" customWidth="1"/>
    <col min="6137" max="6138" width="9.140625" style="2"/>
    <col min="6139" max="6139" width="7.42578125" style="2" customWidth="1"/>
    <col min="6140" max="6140" width="10.28515625" style="2" customWidth="1"/>
    <col min="6141" max="6380" width="9.140625" style="2"/>
    <col min="6381" max="6381" width="11.140625" style="2" customWidth="1"/>
    <col min="6382" max="6382" width="13.85546875" style="2" customWidth="1"/>
    <col min="6383" max="6383" width="48.42578125" style="2" customWidth="1"/>
    <col min="6384" max="6384" width="11.140625" style="2" customWidth="1"/>
    <col min="6385" max="6385" width="13.7109375" style="2" customWidth="1"/>
    <col min="6386" max="6386" width="11.42578125" style="2" customWidth="1"/>
    <col min="6387" max="6387" width="18.5703125" style="2" customWidth="1"/>
    <col min="6388" max="6388" width="7.7109375" style="2" customWidth="1"/>
    <col min="6389" max="6389" width="11.85546875" style="2" customWidth="1"/>
    <col min="6390" max="6390" width="10.42578125" style="2" customWidth="1"/>
    <col min="6391" max="6391" width="9.140625" style="2"/>
    <col min="6392" max="6392" width="2.140625" style="2" customWidth="1"/>
    <col min="6393" max="6394" width="9.140625" style="2"/>
    <col min="6395" max="6395" width="7.42578125" style="2" customWidth="1"/>
    <col min="6396" max="6396" width="10.28515625" style="2" customWidth="1"/>
    <col min="6397" max="6636" width="9.140625" style="2"/>
    <col min="6637" max="6637" width="11.140625" style="2" customWidth="1"/>
    <col min="6638" max="6638" width="13.85546875" style="2" customWidth="1"/>
    <col min="6639" max="6639" width="48.42578125" style="2" customWidth="1"/>
    <col min="6640" max="6640" width="11.140625" style="2" customWidth="1"/>
    <col min="6641" max="6641" width="13.7109375" style="2" customWidth="1"/>
    <col min="6642" max="6642" width="11.42578125" style="2" customWidth="1"/>
    <col min="6643" max="6643" width="18.5703125" style="2" customWidth="1"/>
    <col min="6644" max="6644" width="7.7109375" style="2" customWidth="1"/>
    <col min="6645" max="6645" width="11.85546875" style="2" customWidth="1"/>
    <col min="6646" max="6646" width="10.42578125" style="2" customWidth="1"/>
    <col min="6647" max="6647" width="9.140625" style="2"/>
    <col min="6648" max="6648" width="2.140625" style="2" customWidth="1"/>
    <col min="6649" max="6650" width="9.140625" style="2"/>
    <col min="6651" max="6651" width="7.42578125" style="2" customWidth="1"/>
    <col min="6652" max="6652" width="10.28515625" style="2" customWidth="1"/>
    <col min="6653" max="6892" width="9.140625" style="2"/>
    <col min="6893" max="6893" width="11.140625" style="2" customWidth="1"/>
    <col min="6894" max="6894" width="13.85546875" style="2" customWidth="1"/>
    <col min="6895" max="6895" width="48.42578125" style="2" customWidth="1"/>
    <col min="6896" max="6896" width="11.140625" style="2" customWidth="1"/>
    <col min="6897" max="6897" width="13.7109375" style="2" customWidth="1"/>
    <col min="6898" max="6898" width="11.42578125" style="2" customWidth="1"/>
    <col min="6899" max="6899" width="18.5703125" style="2" customWidth="1"/>
    <col min="6900" max="6900" width="7.7109375" style="2" customWidth="1"/>
    <col min="6901" max="6901" width="11.85546875" style="2" customWidth="1"/>
    <col min="6902" max="6902" width="10.42578125" style="2" customWidth="1"/>
    <col min="6903" max="6903" width="9.140625" style="2"/>
    <col min="6904" max="6904" width="2.140625" style="2" customWidth="1"/>
    <col min="6905" max="6906" width="9.140625" style="2"/>
    <col min="6907" max="6907" width="7.42578125" style="2" customWidth="1"/>
    <col min="6908" max="6908" width="10.28515625" style="2" customWidth="1"/>
    <col min="6909" max="7148" width="9.140625" style="2"/>
    <col min="7149" max="7149" width="11.140625" style="2" customWidth="1"/>
    <col min="7150" max="7150" width="13.85546875" style="2" customWidth="1"/>
    <col min="7151" max="7151" width="48.42578125" style="2" customWidth="1"/>
    <col min="7152" max="7152" width="11.140625" style="2" customWidth="1"/>
    <col min="7153" max="7153" width="13.7109375" style="2" customWidth="1"/>
    <col min="7154" max="7154" width="11.42578125" style="2" customWidth="1"/>
    <col min="7155" max="7155" width="18.5703125" style="2" customWidth="1"/>
    <col min="7156" max="7156" width="7.7109375" style="2" customWidth="1"/>
    <col min="7157" max="7157" width="11.85546875" style="2" customWidth="1"/>
    <col min="7158" max="7158" width="10.42578125" style="2" customWidth="1"/>
    <col min="7159" max="7159" width="9.140625" style="2"/>
    <col min="7160" max="7160" width="2.140625" style="2" customWidth="1"/>
    <col min="7161" max="7162" width="9.140625" style="2"/>
    <col min="7163" max="7163" width="7.42578125" style="2" customWidth="1"/>
    <col min="7164" max="7164" width="10.28515625" style="2" customWidth="1"/>
    <col min="7165" max="7404" width="9.140625" style="2"/>
    <col min="7405" max="7405" width="11.140625" style="2" customWidth="1"/>
    <col min="7406" max="7406" width="13.85546875" style="2" customWidth="1"/>
    <col min="7407" max="7407" width="48.42578125" style="2" customWidth="1"/>
    <col min="7408" max="7408" width="11.140625" style="2" customWidth="1"/>
    <col min="7409" max="7409" width="13.7109375" style="2" customWidth="1"/>
    <col min="7410" max="7410" width="11.42578125" style="2" customWidth="1"/>
    <col min="7411" max="7411" width="18.5703125" style="2" customWidth="1"/>
    <col min="7412" max="7412" width="7.7109375" style="2" customWidth="1"/>
    <col min="7413" max="7413" width="11.85546875" style="2" customWidth="1"/>
    <col min="7414" max="7414" width="10.42578125" style="2" customWidth="1"/>
    <col min="7415" max="7415" width="9.140625" style="2"/>
    <col min="7416" max="7416" width="2.140625" style="2" customWidth="1"/>
    <col min="7417" max="7418" width="9.140625" style="2"/>
    <col min="7419" max="7419" width="7.42578125" style="2" customWidth="1"/>
    <col min="7420" max="7420" width="10.28515625" style="2" customWidth="1"/>
    <col min="7421" max="7660" width="9.140625" style="2"/>
    <col min="7661" max="7661" width="11.140625" style="2" customWidth="1"/>
    <col min="7662" max="7662" width="13.85546875" style="2" customWidth="1"/>
    <col min="7663" max="7663" width="48.42578125" style="2" customWidth="1"/>
    <col min="7664" max="7664" width="11.140625" style="2" customWidth="1"/>
    <col min="7665" max="7665" width="13.7109375" style="2" customWidth="1"/>
    <col min="7666" max="7666" width="11.42578125" style="2" customWidth="1"/>
    <col min="7667" max="7667" width="18.5703125" style="2" customWidth="1"/>
    <col min="7668" max="7668" width="7.7109375" style="2" customWidth="1"/>
    <col min="7669" max="7669" width="11.85546875" style="2" customWidth="1"/>
    <col min="7670" max="7670" width="10.42578125" style="2" customWidth="1"/>
    <col min="7671" max="7671" width="9.140625" style="2"/>
    <col min="7672" max="7672" width="2.140625" style="2" customWidth="1"/>
    <col min="7673" max="7674" width="9.140625" style="2"/>
    <col min="7675" max="7675" width="7.42578125" style="2" customWidth="1"/>
    <col min="7676" max="7676" width="10.28515625" style="2" customWidth="1"/>
    <col min="7677" max="7916" width="9.140625" style="2"/>
    <col min="7917" max="7917" width="11.140625" style="2" customWidth="1"/>
    <col min="7918" max="7918" width="13.85546875" style="2" customWidth="1"/>
    <col min="7919" max="7919" width="48.42578125" style="2" customWidth="1"/>
    <col min="7920" max="7920" width="11.140625" style="2" customWidth="1"/>
    <col min="7921" max="7921" width="13.7109375" style="2" customWidth="1"/>
    <col min="7922" max="7922" width="11.42578125" style="2" customWidth="1"/>
    <col min="7923" max="7923" width="18.5703125" style="2" customWidth="1"/>
    <col min="7924" max="7924" width="7.7109375" style="2" customWidth="1"/>
    <col min="7925" max="7925" width="11.85546875" style="2" customWidth="1"/>
    <col min="7926" max="7926" width="10.42578125" style="2" customWidth="1"/>
    <col min="7927" max="7927" width="9.140625" style="2"/>
    <col min="7928" max="7928" width="2.140625" style="2" customWidth="1"/>
    <col min="7929" max="7930" width="9.140625" style="2"/>
    <col min="7931" max="7931" width="7.42578125" style="2" customWidth="1"/>
    <col min="7932" max="7932" width="10.28515625" style="2" customWidth="1"/>
    <col min="7933" max="8172" width="9.140625" style="2"/>
    <col min="8173" max="8173" width="11.140625" style="2" customWidth="1"/>
    <col min="8174" max="8174" width="13.85546875" style="2" customWidth="1"/>
    <col min="8175" max="8175" width="48.42578125" style="2" customWidth="1"/>
    <col min="8176" max="8176" width="11.140625" style="2" customWidth="1"/>
    <col min="8177" max="8177" width="13.7109375" style="2" customWidth="1"/>
    <col min="8178" max="8178" width="11.42578125" style="2" customWidth="1"/>
    <col min="8179" max="8179" width="18.5703125" style="2" customWidth="1"/>
    <col min="8180" max="8180" width="7.7109375" style="2" customWidth="1"/>
    <col min="8181" max="8181" width="11.85546875" style="2" customWidth="1"/>
    <col min="8182" max="8182" width="10.42578125" style="2" customWidth="1"/>
    <col min="8183" max="8183" width="9.140625" style="2"/>
    <col min="8184" max="8184" width="2.140625" style="2" customWidth="1"/>
    <col min="8185" max="8186" width="9.140625" style="2"/>
    <col min="8187" max="8187" width="7.42578125" style="2" customWidth="1"/>
    <col min="8188" max="8188" width="10.28515625" style="2" customWidth="1"/>
    <col min="8189" max="8428" width="9.140625" style="2"/>
    <col min="8429" max="8429" width="11.140625" style="2" customWidth="1"/>
    <col min="8430" max="8430" width="13.85546875" style="2" customWidth="1"/>
    <col min="8431" max="8431" width="48.42578125" style="2" customWidth="1"/>
    <col min="8432" max="8432" width="11.140625" style="2" customWidth="1"/>
    <col min="8433" max="8433" width="13.7109375" style="2" customWidth="1"/>
    <col min="8434" max="8434" width="11.42578125" style="2" customWidth="1"/>
    <col min="8435" max="8435" width="18.5703125" style="2" customWidth="1"/>
    <col min="8436" max="8436" width="7.7109375" style="2" customWidth="1"/>
    <col min="8437" max="8437" width="11.85546875" style="2" customWidth="1"/>
    <col min="8438" max="8438" width="10.42578125" style="2" customWidth="1"/>
    <col min="8439" max="8439" width="9.140625" style="2"/>
    <col min="8440" max="8440" width="2.140625" style="2" customWidth="1"/>
    <col min="8441" max="8442" width="9.140625" style="2"/>
    <col min="8443" max="8443" width="7.42578125" style="2" customWidth="1"/>
    <col min="8444" max="8444" width="10.28515625" style="2" customWidth="1"/>
    <col min="8445" max="8684" width="9.140625" style="2"/>
    <col min="8685" max="8685" width="11.140625" style="2" customWidth="1"/>
    <col min="8686" max="8686" width="13.85546875" style="2" customWidth="1"/>
    <col min="8687" max="8687" width="48.42578125" style="2" customWidth="1"/>
    <col min="8688" max="8688" width="11.140625" style="2" customWidth="1"/>
    <col min="8689" max="8689" width="13.7109375" style="2" customWidth="1"/>
    <col min="8690" max="8690" width="11.42578125" style="2" customWidth="1"/>
    <col min="8691" max="8691" width="18.5703125" style="2" customWidth="1"/>
    <col min="8692" max="8692" width="7.7109375" style="2" customWidth="1"/>
    <col min="8693" max="8693" width="11.85546875" style="2" customWidth="1"/>
    <col min="8694" max="8694" width="10.42578125" style="2" customWidth="1"/>
    <col min="8695" max="8695" width="9.140625" style="2"/>
    <col min="8696" max="8696" width="2.140625" style="2" customWidth="1"/>
    <col min="8697" max="8698" width="9.140625" style="2"/>
    <col min="8699" max="8699" width="7.42578125" style="2" customWidth="1"/>
    <col min="8700" max="8700" width="10.28515625" style="2" customWidth="1"/>
    <col min="8701" max="8940" width="9.140625" style="2"/>
    <col min="8941" max="8941" width="11.140625" style="2" customWidth="1"/>
    <col min="8942" max="8942" width="13.85546875" style="2" customWidth="1"/>
    <col min="8943" max="8943" width="48.42578125" style="2" customWidth="1"/>
    <col min="8944" max="8944" width="11.140625" style="2" customWidth="1"/>
    <col min="8945" max="8945" width="13.7109375" style="2" customWidth="1"/>
    <col min="8946" max="8946" width="11.42578125" style="2" customWidth="1"/>
    <col min="8947" max="8947" width="18.5703125" style="2" customWidth="1"/>
    <col min="8948" max="8948" width="7.7109375" style="2" customWidth="1"/>
    <col min="8949" max="8949" width="11.85546875" style="2" customWidth="1"/>
    <col min="8950" max="8950" width="10.42578125" style="2" customWidth="1"/>
    <col min="8951" max="8951" width="9.140625" style="2"/>
    <col min="8952" max="8952" width="2.140625" style="2" customWidth="1"/>
    <col min="8953" max="8954" width="9.140625" style="2"/>
    <col min="8955" max="8955" width="7.42578125" style="2" customWidth="1"/>
    <col min="8956" max="8956" width="10.28515625" style="2" customWidth="1"/>
    <col min="8957" max="9196" width="9.140625" style="2"/>
    <col min="9197" max="9197" width="11.140625" style="2" customWidth="1"/>
    <col min="9198" max="9198" width="13.85546875" style="2" customWidth="1"/>
    <col min="9199" max="9199" width="48.42578125" style="2" customWidth="1"/>
    <col min="9200" max="9200" width="11.140625" style="2" customWidth="1"/>
    <col min="9201" max="9201" width="13.7109375" style="2" customWidth="1"/>
    <col min="9202" max="9202" width="11.42578125" style="2" customWidth="1"/>
    <col min="9203" max="9203" width="18.5703125" style="2" customWidth="1"/>
    <col min="9204" max="9204" width="7.7109375" style="2" customWidth="1"/>
    <col min="9205" max="9205" width="11.85546875" style="2" customWidth="1"/>
    <col min="9206" max="9206" width="10.42578125" style="2" customWidth="1"/>
    <col min="9207" max="9207" width="9.140625" style="2"/>
    <col min="9208" max="9208" width="2.140625" style="2" customWidth="1"/>
    <col min="9209" max="9210" width="9.140625" style="2"/>
    <col min="9211" max="9211" width="7.42578125" style="2" customWidth="1"/>
    <col min="9212" max="9212" width="10.28515625" style="2" customWidth="1"/>
    <col min="9213" max="9452" width="9.140625" style="2"/>
    <col min="9453" max="9453" width="11.140625" style="2" customWidth="1"/>
    <col min="9454" max="9454" width="13.85546875" style="2" customWidth="1"/>
    <col min="9455" max="9455" width="48.42578125" style="2" customWidth="1"/>
    <col min="9456" max="9456" width="11.140625" style="2" customWidth="1"/>
    <col min="9457" max="9457" width="13.7109375" style="2" customWidth="1"/>
    <col min="9458" max="9458" width="11.42578125" style="2" customWidth="1"/>
    <col min="9459" max="9459" width="18.5703125" style="2" customWidth="1"/>
    <col min="9460" max="9460" width="7.7109375" style="2" customWidth="1"/>
    <col min="9461" max="9461" width="11.85546875" style="2" customWidth="1"/>
    <col min="9462" max="9462" width="10.42578125" style="2" customWidth="1"/>
    <col min="9463" max="9463" width="9.140625" style="2"/>
    <col min="9464" max="9464" width="2.140625" style="2" customWidth="1"/>
    <col min="9465" max="9466" width="9.140625" style="2"/>
    <col min="9467" max="9467" width="7.42578125" style="2" customWidth="1"/>
    <col min="9468" max="9468" width="10.28515625" style="2" customWidth="1"/>
    <col min="9469" max="9708" width="9.140625" style="2"/>
    <col min="9709" max="9709" width="11.140625" style="2" customWidth="1"/>
    <col min="9710" max="9710" width="13.85546875" style="2" customWidth="1"/>
    <col min="9711" max="9711" width="48.42578125" style="2" customWidth="1"/>
    <col min="9712" max="9712" width="11.140625" style="2" customWidth="1"/>
    <col min="9713" max="9713" width="13.7109375" style="2" customWidth="1"/>
    <col min="9714" max="9714" width="11.42578125" style="2" customWidth="1"/>
    <col min="9715" max="9715" width="18.5703125" style="2" customWidth="1"/>
    <col min="9716" max="9716" width="7.7109375" style="2" customWidth="1"/>
    <col min="9717" max="9717" width="11.85546875" style="2" customWidth="1"/>
    <col min="9718" max="9718" width="10.42578125" style="2" customWidth="1"/>
    <col min="9719" max="9719" width="9.140625" style="2"/>
    <col min="9720" max="9720" width="2.140625" style="2" customWidth="1"/>
    <col min="9721" max="9722" width="9.140625" style="2"/>
    <col min="9723" max="9723" width="7.42578125" style="2" customWidth="1"/>
    <col min="9724" max="9724" width="10.28515625" style="2" customWidth="1"/>
    <col min="9725" max="9964" width="9.140625" style="2"/>
    <col min="9965" max="9965" width="11.140625" style="2" customWidth="1"/>
    <col min="9966" max="9966" width="13.85546875" style="2" customWidth="1"/>
    <col min="9967" max="9967" width="48.42578125" style="2" customWidth="1"/>
    <col min="9968" max="9968" width="11.140625" style="2" customWidth="1"/>
    <col min="9969" max="9969" width="13.7109375" style="2" customWidth="1"/>
    <col min="9970" max="9970" width="11.42578125" style="2" customWidth="1"/>
    <col min="9971" max="9971" width="18.5703125" style="2" customWidth="1"/>
    <col min="9972" max="9972" width="7.7109375" style="2" customWidth="1"/>
    <col min="9973" max="9973" width="11.85546875" style="2" customWidth="1"/>
    <col min="9974" max="9974" width="10.42578125" style="2" customWidth="1"/>
    <col min="9975" max="9975" width="9.140625" style="2"/>
    <col min="9976" max="9976" width="2.140625" style="2" customWidth="1"/>
    <col min="9977" max="9978" width="9.140625" style="2"/>
    <col min="9979" max="9979" width="7.42578125" style="2" customWidth="1"/>
    <col min="9980" max="9980" width="10.28515625" style="2" customWidth="1"/>
    <col min="9981" max="10220" width="9.140625" style="2"/>
    <col min="10221" max="10221" width="11.140625" style="2" customWidth="1"/>
    <col min="10222" max="10222" width="13.85546875" style="2" customWidth="1"/>
    <col min="10223" max="10223" width="48.42578125" style="2" customWidth="1"/>
    <col min="10224" max="10224" width="11.140625" style="2" customWidth="1"/>
    <col min="10225" max="10225" width="13.7109375" style="2" customWidth="1"/>
    <col min="10226" max="10226" width="11.42578125" style="2" customWidth="1"/>
    <col min="10227" max="10227" width="18.5703125" style="2" customWidth="1"/>
    <col min="10228" max="10228" width="7.7109375" style="2" customWidth="1"/>
    <col min="10229" max="10229" width="11.85546875" style="2" customWidth="1"/>
    <col min="10230" max="10230" width="10.42578125" style="2" customWidth="1"/>
    <col min="10231" max="10231" width="9.140625" style="2"/>
    <col min="10232" max="10232" width="2.140625" style="2" customWidth="1"/>
    <col min="10233" max="10234" width="9.140625" style="2"/>
    <col min="10235" max="10235" width="7.42578125" style="2" customWidth="1"/>
    <col min="10236" max="10236" width="10.28515625" style="2" customWidth="1"/>
    <col min="10237" max="10476" width="9.140625" style="2"/>
    <col min="10477" max="10477" width="11.140625" style="2" customWidth="1"/>
    <col min="10478" max="10478" width="13.85546875" style="2" customWidth="1"/>
    <col min="10479" max="10479" width="48.42578125" style="2" customWidth="1"/>
    <col min="10480" max="10480" width="11.140625" style="2" customWidth="1"/>
    <col min="10481" max="10481" width="13.7109375" style="2" customWidth="1"/>
    <col min="10482" max="10482" width="11.42578125" style="2" customWidth="1"/>
    <col min="10483" max="10483" width="18.5703125" style="2" customWidth="1"/>
    <col min="10484" max="10484" width="7.7109375" style="2" customWidth="1"/>
    <col min="10485" max="10485" width="11.85546875" style="2" customWidth="1"/>
    <col min="10486" max="10486" width="10.42578125" style="2" customWidth="1"/>
    <col min="10487" max="10487" width="9.140625" style="2"/>
    <col min="10488" max="10488" width="2.140625" style="2" customWidth="1"/>
    <col min="10489" max="10490" width="9.140625" style="2"/>
    <col min="10491" max="10491" width="7.42578125" style="2" customWidth="1"/>
    <col min="10492" max="10492" width="10.28515625" style="2" customWidth="1"/>
    <col min="10493" max="10732" width="9.140625" style="2"/>
    <col min="10733" max="10733" width="11.140625" style="2" customWidth="1"/>
    <col min="10734" max="10734" width="13.85546875" style="2" customWidth="1"/>
    <col min="10735" max="10735" width="48.42578125" style="2" customWidth="1"/>
    <col min="10736" max="10736" width="11.140625" style="2" customWidth="1"/>
    <col min="10737" max="10737" width="13.7109375" style="2" customWidth="1"/>
    <col min="10738" max="10738" width="11.42578125" style="2" customWidth="1"/>
    <col min="10739" max="10739" width="18.5703125" style="2" customWidth="1"/>
    <col min="10740" max="10740" width="7.7109375" style="2" customWidth="1"/>
    <col min="10741" max="10741" width="11.85546875" style="2" customWidth="1"/>
    <col min="10742" max="10742" width="10.42578125" style="2" customWidth="1"/>
    <col min="10743" max="10743" width="9.140625" style="2"/>
    <col min="10744" max="10744" width="2.140625" style="2" customWidth="1"/>
    <col min="10745" max="10746" width="9.140625" style="2"/>
    <col min="10747" max="10747" width="7.42578125" style="2" customWidth="1"/>
    <col min="10748" max="10748" width="10.28515625" style="2" customWidth="1"/>
    <col min="10749" max="10988" width="9.140625" style="2"/>
    <col min="10989" max="10989" width="11.140625" style="2" customWidth="1"/>
    <col min="10990" max="10990" width="13.85546875" style="2" customWidth="1"/>
    <col min="10991" max="10991" width="48.42578125" style="2" customWidth="1"/>
    <col min="10992" max="10992" width="11.140625" style="2" customWidth="1"/>
    <col min="10993" max="10993" width="13.7109375" style="2" customWidth="1"/>
    <col min="10994" max="10994" width="11.42578125" style="2" customWidth="1"/>
    <col min="10995" max="10995" width="18.5703125" style="2" customWidth="1"/>
    <col min="10996" max="10996" width="7.7109375" style="2" customWidth="1"/>
    <col min="10997" max="10997" width="11.85546875" style="2" customWidth="1"/>
    <col min="10998" max="10998" width="10.42578125" style="2" customWidth="1"/>
    <col min="10999" max="10999" width="9.140625" style="2"/>
    <col min="11000" max="11000" width="2.140625" style="2" customWidth="1"/>
    <col min="11001" max="11002" width="9.140625" style="2"/>
    <col min="11003" max="11003" width="7.42578125" style="2" customWidth="1"/>
    <col min="11004" max="11004" width="10.28515625" style="2" customWidth="1"/>
    <col min="11005" max="11244" width="9.140625" style="2"/>
    <col min="11245" max="11245" width="11.140625" style="2" customWidth="1"/>
    <col min="11246" max="11246" width="13.85546875" style="2" customWidth="1"/>
    <col min="11247" max="11247" width="48.42578125" style="2" customWidth="1"/>
    <col min="11248" max="11248" width="11.140625" style="2" customWidth="1"/>
    <col min="11249" max="11249" width="13.7109375" style="2" customWidth="1"/>
    <col min="11250" max="11250" width="11.42578125" style="2" customWidth="1"/>
    <col min="11251" max="11251" width="18.5703125" style="2" customWidth="1"/>
    <col min="11252" max="11252" width="7.7109375" style="2" customWidth="1"/>
    <col min="11253" max="11253" width="11.85546875" style="2" customWidth="1"/>
    <col min="11254" max="11254" width="10.42578125" style="2" customWidth="1"/>
    <col min="11255" max="11255" width="9.140625" style="2"/>
    <col min="11256" max="11256" width="2.140625" style="2" customWidth="1"/>
    <col min="11257" max="11258" width="9.140625" style="2"/>
    <col min="11259" max="11259" width="7.42578125" style="2" customWidth="1"/>
    <col min="11260" max="11260" width="10.28515625" style="2" customWidth="1"/>
    <col min="11261" max="11500" width="9.140625" style="2"/>
    <col min="11501" max="11501" width="11.140625" style="2" customWidth="1"/>
    <col min="11502" max="11502" width="13.85546875" style="2" customWidth="1"/>
    <col min="11503" max="11503" width="48.42578125" style="2" customWidth="1"/>
    <col min="11504" max="11504" width="11.140625" style="2" customWidth="1"/>
    <col min="11505" max="11505" width="13.7109375" style="2" customWidth="1"/>
    <col min="11506" max="11506" width="11.42578125" style="2" customWidth="1"/>
    <col min="11507" max="11507" width="18.5703125" style="2" customWidth="1"/>
    <col min="11508" max="11508" width="7.7109375" style="2" customWidth="1"/>
    <col min="11509" max="11509" width="11.85546875" style="2" customWidth="1"/>
    <col min="11510" max="11510" width="10.42578125" style="2" customWidth="1"/>
    <col min="11511" max="11511" width="9.140625" style="2"/>
    <col min="11512" max="11512" width="2.140625" style="2" customWidth="1"/>
    <col min="11513" max="11514" width="9.140625" style="2"/>
    <col min="11515" max="11515" width="7.42578125" style="2" customWidth="1"/>
    <col min="11516" max="11516" width="10.28515625" style="2" customWidth="1"/>
    <col min="11517" max="11756" width="9.140625" style="2"/>
    <col min="11757" max="11757" width="11.140625" style="2" customWidth="1"/>
    <col min="11758" max="11758" width="13.85546875" style="2" customWidth="1"/>
    <col min="11759" max="11759" width="48.42578125" style="2" customWidth="1"/>
    <col min="11760" max="11760" width="11.140625" style="2" customWidth="1"/>
    <col min="11761" max="11761" width="13.7109375" style="2" customWidth="1"/>
    <col min="11762" max="11762" width="11.42578125" style="2" customWidth="1"/>
    <col min="11763" max="11763" width="18.5703125" style="2" customWidth="1"/>
    <col min="11764" max="11764" width="7.7109375" style="2" customWidth="1"/>
    <col min="11765" max="11765" width="11.85546875" style="2" customWidth="1"/>
    <col min="11766" max="11766" width="10.42578125" style="2" customWidth="1"/>
    <col min="11767" max="11767" width="9.140625" style="2"/>
    <col min="11768" max="11768" width="2.140625" style="2" customWidth="1"/>
    <col min="11769" max="11770" width="9.140625" style="2"/>
    <col min="11771" max="11771" width="7.42578125" style="2" customWidth="1"/>
    <col min="11772" max="11772" width="10.28515625" style="2" customWidth="1"/>
    <col min="11773" max="12012" width="9.140625" style="2"/>
    <col min="12013" max="12013" width="11.140625" style="2" customWidth="1"/>
    <col min="12014" max="12014" width="13.85546875" style="2" customWidth="1"/>
    <col min="12015" max="12015" width="48.42578125" style="2" customWidth="1"/>
    <col min="12016" max="12016" width="11.140625" style="2" customWidth="1"/>
    <col min="12017" max="12017" width="13.7109375" style="2" customWidth="1"/>
    <col min="12018" max="12018" width="11.42578125" style="2" customWidth="1"/>
    <col min="12019" max="12019" width="18.5703125" style="2" customWidth="1"/>
    <col min="12020" max="12020" width="7.7109375" style="2" customWidth="1"/>
    <col min="12021" max="12021" width="11.85546875" style="2" customWidth="1"/>
    <col min="12022" max="12022" width="10.42578125" style="2" customWidth="1"/>
    <col min="12023" max="12023" width="9.140625" style="2"/>
    <col min="12024" max="12024" width="2.140625" style="2" customWidth="1"/>
    <col min="12025" max="12026" width="9.140625" style="2"/>
    <col min="12027" max="12027" width="7.42578125" style="2" customWidth="1"/>
    <col min="12028" max="12028" width="10.28515625" style="2" customWidth="1"/>
    <col min="12029" max="12268" width="9.140625" style="2"/>
    <col min="12269" max="12269" width="11.140625" style="2" customWidth="1"/>
    <col min="12270" max="12270" width="13.85546875" style="2" customWidth="1"/>
    <col min="12271" max="12271" width="48.42578125" style="2" customWidth="1"/>
    <col min="12272" max="12272" width="11.140625" style="2" customWidth="1"/>
    <col min="12273" max="12273" width="13.7109375" style="2" customWidth="1"/>
    <col min="12274" max="12274" width="11.42578125" style="2" customWidth="1"/>
    <col min="12275" max="12275" width="18.5703125" style="2" customWidth="1"/>
    <col min="12276" max="12276" width="7.7109375" style="2" customWidth="1"/>
    <col min="12277" max="12277" width="11.85546875" style="2" customWidth="1"/>
    <col min="12278" max="12278" width="10.42578125" style="2" customWidth="1"/>
    <col min="12279" max="12279" width="9.140625" style="2"/>
    <col min="12280" max="12280" width="2.140625" style="2" customWidth="1"/>
    <col min="12281" max="12282" width="9.140625" style="2"/>
    <col min="12283" max="12283" width="7.42578125" style="2" customWidth="1"/>
    <col min="12284" max="12284" width="10.28515625" style="2" customWidth="1"/>
    <col min="12285" max="12524" width="9.140625" style="2"/>
    <col min="12525" max="12525" width="11.140625" style="2" customWidth="1"/>
    <col min="12526" max="12526" width="13.85546875" style="2" customWidth="1"/>
    <col min="12527" max="12527" width="48.42578125" style="2" customWidth="1"/>
    <col min="12528" max="12528" width="11.140625" style="2" customWidth="1"/>
    <col min="12529" max="12529" width="13.7109375" style="2" customWidth="1"/>
    <col min="12530" max="12530" width="11.42578125" style="2" customWidth="1"/>
    <col min="12531" max="12531" width="18.5703125" style="2" customWidth="1"/>
    <col min="12532" max="12532" width="7.7109375" style="2" customWidth="1"/>
    <col min="12533" max="12533" width="11.85546875" style="2" customWidth="1"/>
    <col min="12534" max="12534" width="10.42578125" style="2" customWidth="1"/>
    <col min="12535" max="12535" width="9.140625" style="2"/>
    <col min="12536" max="12536" width="2.140625" style="2" customWidth="1"/>
    <col min="12537" max="12538" width="9.140625" style="2"/>
    <col min="12539" max="12539" width="7.42578125" style="2" customWidth="1"/>
    <col min="12540" max="12540" width="10.28515625" style="2" customWidth="1"/>
    <col min="12541" max="12780" width="9.140625" style="2"/>
    <col min="12781" max="12781" width="11.140625" style="2" customWidth="1"/>
    <col min="12782" max="12782" width="13.85546875" style="2" customWidth="1"/>
    <col min="12783" max="12783" width="48.42578125" style="2" customWidth="1"/>
    <col min="12784" max="12784" width="11.140625" style="2" customWidth="1"/>
    <col min="12785" max="12785" width="13.7109375" style="2" customWidth="1"/>
    <col min="12786" max="12786" width="11.42578125" style="2" customWidth="1"/>
    <col min="12787" max="12787" width="18.5703125" style="2" customWidth="1"/>
    <col min="12788" max="12788" width="7.7109375" style="2" customWidth="1"/>
    <col min="12789" max="12789" width="11.85546875" style="2" customWidth="1"/>
    <col min="12790" max="12790" width="10.42578125" style="2" customWidth="1"/>
    <col min="12791" max="12791" width="9.140625" style="2"/>
    <col min="12792" max="12792" width="2.140625" style="2" customWidth="1"/>
    <col min="12793" max="12794" width="9.140625" style="2"/>
    <col min="12795" max="12795" width="7.42578125" style="2" customWidth="1"/>
    <col min="12796" max="12796" width="10.28515625" style="2" customWidth="1"/>
    <col min="12797" max="13036" width="9.140625" style="2"/>
    <col min="13037" max="13037" width="11.140625" style="2" customWidth="1"/>
    <col min="13038" max="13038" width="13.85546875" style="2" customWidth="1"/>
    <col min="13039" max="13039" width="48.42578125" style="2" customWidth="1"/>
    <col min="13040" max="13040" width="11.140625" style="2" customWidth="1"/>
    <col min="13041" max="13041" width="13.7109375" style="2" customWidth="1"/>
    <col min="13042" max="13042" width="11.42578125" style="2" customWidth="1"/>
    <col min="13043" max="13043" width="18.5703125" style="2" customWidth="1"/>
    <col min="13044" max="13044" width="7.7109375" style="2" customWidth="1"/>
    <col min="13045" max="13045" width="11.85546875" style="2" customWidth="1"/>
    <col min="13046" max="13046" width="10.42578125" style="2" customWidth="1"/>
    <col min="13047" max="13047" width="9.140625" style="2"/>
    <col min="13048" max="13048" width="2.140625" style="2" customWidth="1"/>
    <col min="13049" max="13050" width="9.140625" style="2"/>
    <col min="13051" max="13051" width="7.42578125" style="2" customWidth="1"/>
    <col min="13052" max="13052" width="10.28515625" style="2" customWidth="1"/>
    <col min="13053" max="13292" width="9.140625" style="2"/>
    <col min="13293" max="13293" width="11.140625" style="2" customWidth="1"/>
    <col min="13294" max="13294" width="13.85546875" style="2" customWidth="1"/>
    <col min="13295" max="13295" width="48.42578125" style="2" customWidth="1"/>
    <col min="13296" max="13296" width="11.140625" style="2" customWidth="1"/>
    <col min="13297" max="13297" width="13.7109375" style="2" customWidth="1"/>
    <col min="13298" max="13298" width="11.42578125" style="2" customWidth="1"/>
    <col min="13299" max="13299" width="18.5703125" style="2" customWidth="1"/>
    <col min="13300" max="13300" width="7.7109375" style="2" customWidth="1"/>
    <col min="13301" max="13301" width="11.85546875" style="2" customWidth="1"/>
    <col min="13302" max="13302" width="10.42578125" style="2" customWidth="1"/>
    <col min="13303" max="13303" width="9.140625" style="2"/>
    <col min="13304" max="13304" width="2.140625" style="2" customWidth="1"/>
    <col min="13305" max="13306" width="9.140625" style="2"/>
    <col min="13307" max="13307" width="7.42578125" style="2" customWidth="1"/>
    <col min="13308" max="13308" width="10.28515625" style="2" customWidth="1"/>
    <col min="13309" max="13548" width="9.140625" style="2"/>
    <col min="13549" max="13549" width="11.140625" style="2" customWidth="1"/>
    <col min="13550" max="13550" width="13.85546875" style="2" customWidth="1"/>
    <col min="13551" max="13551" width="48.42578125" style="2" customWidth="1"/>
    <col min="13552" max="13552" width="11.140625" style="2" customWidth="1"/>
    <col min="13553" max="13553" width="13.7109375" style="2" customWidth="1"/>
    <col min="13554" max="13554" width="11.42578125" style="2" customWidth="1"/>
    <col min="13555" max="13555" width="18.5703125" style="2" customWidth="1"/>
    <col min="13556" max="13556" width="7.7109375" style="2" customWidth="1"/>
    <col min="13557" max="13557" width="11.85546875" style="2" customWidth="1"/>
    <col min="13558" max="13558" width="10.42578125" style="2" customWidth="1"/>
    <col min="13559" max="13559" width="9.140625" style="2"/>
    <col min="13560" max="13560" width="2.140625" style="2" customWidth="1"/>
    <col min="13561" max="13562" width="9.140625" style="2"/>
    <col min="13563" max="13563" width="7.42578125" style="2" customWidth="1"/>
    <col min="13564" max="13564" width="10.28515625" style="2" customWidth="1"/>
    <col min="13565" max="13804" width="9.140625" style="2"/>
    <col min="13805" max="13805" width="11.140625" style="2" customWidth="1"/>
    <col min="13806" max="13806" width="13.85546875" style="2" customWidth="1"/>
    <col min="13807" max="13807" width="48.42578125" style="2" customWidth="1"/>
    <col min="13808" max="13808" width="11.140625" style="2" customWidth="1"/>
    <col min="13809" max="13809" width="13.7109375" style="2" customWidth="1"/>
    <col min="13810" max="13810" width="11.42578125" style="2" customWidth="1"/>
    <col min="13811" max="13811" width="18.5703125" style="2" customWidth="1"/>
    <col min="13812" max="13812" width="7.7109375" style="2" customWidth="1"/>
    <col min="13813" max="13813" width="11.85546875" style="2" customWidth="1"/>
    <col min="13814" max="13814" width="10.42578125" style="2" customWidth="1"/>
    <col min="13815" max="13815" width="9.140625" style="2"/>
    <col min="13816" max="13816" width="2.140625" style="2" customWidth="1"/>
    <col min="13817" max="13818" width="9.140625" style="2"/>
    <col min="13819" max="13819" width="7.42578125" style="2" customWidth="1"/>
    <col min="13820" max="13820" width="10.28515625" style="2" customWidth="1"/>
    <col min="13821" max="14060" width="9.140625" style="2"/>
    <col min="14061" max="14061" width="11.140625" style="2" customWidth="1"/>
    <col min="14062" max="14062" width="13.85546875" style="2" customWidth="1"/>
    <col min="14063" max="14063" width="48.42578125" style="2" customWidth="1"/>
    <col min="14064" max="14064" width="11.140625" style="2" customWidth="1"/>
    <col min="14065" max="14065" width="13.7109375" style="2" customWidth="1"/>
    <col min="14066" max="14066" width="11.42578125" style="2" customWidth="1"/>
    <col min="14067" max="14067" width="18.5703125" style="2" customWidth="1"/>
    <col min="14068" max="14068" width="7.7109375" style="2" customWidth="1"/>
    <col min="14069" max="14069" width="11.85546875" style="2" customWidth="1"/>
    <col min="14070" max="14070" width="10.42578125" style="2" customWidth="1"/>
    <col min="14071" max="14071" width="9.140625" style="2"/>
    <col min="14072" max="14072" width="2.140625" style="2" customWidth="1"/>
    <col min="14073" max="14074" width="9.140625" style="2"/>
    <col min="14075" max="14075" width="7.42578125" style="2" customWidth="1"/>
    <col min="14076" max="14076" width="10.28515625" style="2" customWidth="1"/>
    <col min="14077" max="14316" width="9.140625" style="2"/>
    <col min="14317" max="14317" width="11.140625" style="2" customWidth="1"/>
    <col min="14318" max="14318" width="13.85546875" style="2" customWidth="1"/>
    <col min="14319" max="14319" width="48.42578125" style="2" customWidth="1"/>
    <col min="14320" max="14320" width="11.140625" style="2" customWidth="1"/>
    <col min="14321" max="14321" width="13.7109375" style="2" customWidth="1"/>
    <col min="14322" max="14322" width="11.42578125" style="2" customWidth="1"/>
    <col min="14323" max="14323" width="18.5703125" style="2" customWidth="1"/>
    <col min="14324" max="14324" width="7.7109375" style="2" customWidth="1"/>
    <col min="14325" max="14325" width="11.85546875" style="2" customWidth="1"/>
    <col min="14326" max="14326" width="10.42578125" style="2" customWidth="1"/>
    <col min="14327" max="14327" width="9.140625" style="2"/>
    <col min="14328" max="14328" width="2.140625" style="2" customWidth="1"/>
    <col min="14329" max="14330" width="9.140625" style="2"/>
    <col min="14331" max="14331" width="7.42578125" style="2" customWidth="1"/>
    <col min="14332" max="14332" width="10.28515625" style="2" customWidth="1"/>
    <col min="14333" max="14572" width="9.140625" style="2"/>
    <col min="14573" max="14573" width="11.140625" style="2" customWidth="1"/>
    <col min="14574" max="14574" width="13.85546875" style="2" customWidth="1"/>
    <col min="14575" max="14575" width="48.42578125" style="2" customWidth="1"/>
    <col min="14576" max="14576" width="11.140625" style="2" customWidth="1"/>
    <col min="14577" max="14577" width="13.7109375" style="2" customWidth="1"/>
    <col min="14578" max="14578" width="11.42578125" style="2" customWidth="1"/>
    <col min="14579" max="14579" width="18.5703125" style="2" customWidth="1"/>
    <col min="14580" max="14580" width="7.7109375" style="2" customWidth="1"/>
    <col min="14581" max="14581" width="11.85546875" style="2" customWidth="1"/>
    <col min="14582" max="14582" width="10.42578125" style="2" customWidth="1"/>
    <col min="14583" max="14583" width="9.140625" style="2"/>
    <col min="14584" max="14584" width="2.140625" style="2" customWidth="1"/>
    <col min="14585" max="14586" width="9.140625" style="2"/>
    <col min="14587" max="14587" width="7.42578125" style="2" customWidth="1"/>
    <col min="14588" max="14588" width="10.28515625" style="2" customWidth="1"/>
    <col min="14589" max="14828" width="9.140625" style="2"/>
    <col min="14829" max="14829" width="11.140625" style="2" customWidth="1"/>
    <col min="14830" max="14830" width="13.85546875" style="2" customWidth="1"/>
    <col min="14831" max="14831" width="48.42578125" style="2" customWidth="1"/>
    <col min="14832" max="14832" width="11.140625" style="2" customWidth="1"/>
    <col min="14833" max="14833" width="13.7109375" style="2" customWidth="1"/>
    <col min="14834" max="14834" width="11.42578125" style="2" customWidth="1"/>
    <col min="14835" max="14835" width="18.5703125" style="2" customWidth="1"/>
    <col min="14836" max="14836" width="7.7109375" style="2" customWidth="1"/>
    <col min="14837" max="14837" width="11.85546875" style="2" customWidth="1"/>
    <col min="14838" max="14838" width="10.42578125" style="2" customWidth="1"/>
    <col min="14839" max="14839" width="9.140625" style="2"/>
    <col min="14840" max="14840" width="2.140625" style="2" customWidth="1"/>
    <col min="14841" max="14842" width="9.140625" style="2"/>
    <col min="14843" max="14843" width="7.42578125" style="2" customWidth="1"/>
    <col min="14844" max="14844" width="10.28515625" style="2" customWidth="1"/>
    <col min="14845" max="15084" width="9.140625" style="2"/>
    <col min="15085" max="15085" width="11.140625" style="2" customWidth="1"/>
    <col min="15086" max="15086" width="13.85546875" style="2" customWidth="1"/>
    <col min="15087" max="15087" width="48.42578125" style="2" customWidth="1"/>
    <col min="15088" max="15088" width="11.140625" style="2" customWidth="1"/>
    <col min="15089" max="15089" width="13.7109375" style="2" customWidth="1"/>
    <col min="15090" max="15090" width="11.42578125" style="2" customWidth="1"/>
    <col min="15091" max="15091" width="18.5703125" style="2" customWidth="1"/>
    <col min="15092" max="15092" width="7.7109375" style="2" customWidth="1"/>
    <col min="15093" max="15093" width="11.85546875" style="2" customWidth="1"/>
    <col min="15094" max="15094" width="10.42578125" style="2" customWidth="1"/>
    <col min="15095" max="15095" width="9.140625" style="2"/>
    <col min="15096" max="15096" width="2.140625" style="2" customWidth="1"/>
    <col min="15097" max="15098" width="9.140625" style="2"/>
    <col min="15099" max="15099" width="7.42578125" style="2" customWidth="1"/>
    <col min="15100" max="15100" width="10.28515625" style="2" customWidth="1"/>
    <col min="15101" max="15340" width="9.140625" style="2"/>
    <col min="15341" max="15341" width="11.140625" style="2" customWidth="1"/>
    <col min="15342" max="15342" width="13.85546875" style="2" customWidth="1"/>
    <col min="15343" max="15343" width="48.42578125" style="2" customWidth="1"/>
    <col min="15344" max="15344" width="11.140625" style="2" customWidth="1"/>
    <col min="15345" max="15345" width="13.7109375" style="2" customWidth="1"/>
    <col min="15346" max="15346" width="11.42578125" style="2" customWidth="1"/>
    <col min="15347" max="15347" width="18.5703125" style="2" customWidth="1"/>
    <col min="15348" max="15348" width="7.7109375" style="2" customWidth="1"/>
    <col min="15349" max="15349" width="11.85546875" style="2" customWidth="1"/>
    <col min="15350" max="15350" width="10.42578125" style="2" customWidth="1"/>
    <col min="15351" max="15351" width="9.140625" style="2"/>
    <col min="15352" max="15352" width="2.140625" style="2" customWidth="1"/>
    <col min="15353" max="15354" width="9.140625" style="2"/>
    <col min="15355" max="15355" width="7.42578125" style="2" customWidth="1"/>
    <col min="15356" max="15356" width="10.28515625" style="2" customWidth="1"/>
    <col min="15357" max="15596" width="9.140625" style="2"/>
    <col min="15597" max="15597" width="11.140625" style="2" customWidth="1"/>
    <col min="15598" max="15598" width="13.85546875" style="2" customWidth="1"/>
    <col min="15599" max="15599" width="48.42578125" style="2" customWidth="1"/>
    <col min="15600" max="15600" width="11.140625" style="2" customWidth="1"/>
    <col min="15601" max="15601" width="13.7109375" style="2" customWidth="1"/>
    <col min="15602" max="15602" width="11.42578125" style="2" customWidth="1"/>
    <col min="15603" max="15603" width="18.5703125" style="2" customWidth="1"/>
    <col min="15604" max="15604" width="7.7109375" style="2" customWidth="1"/>
    <col min="15605" max="15605" width="11.85546875" style="2" customWidth="1"/>
    <col min="15606" max="15606" width="10.42578125" style="2" customWidth="1"/>
    <col min="15607" max="15607" width="9.140625" style="2"/>
    <col min="15608" max="15608" width="2.140625" style="2" customWidth="1"/>
    <col min="15609" max="15610" width="9.140625" style="2"/>
    <col min="15611" max="15611" width="7.42578125" style="2" customWidth="1"/>
    <col min="15612" max="15612" width="10.28515625" style="2" customWidth="1"/>
    <col min="15613" max="15852" width="9.140625" style="2"/>
    <col min="15853" max="15853" width="11.140625" style="2" customWidth="1"/>
    <col min="15854" max="15854" width="13.85546875" style="2" customWidth="1"/>
    <col min="15855" max="15855" width="48.42578125" style="2" customWidth="1"/>
    <col min="15856" max="15856" width="11.140625" style="2" customWidth="1"/>
    <col min="15857" max="15857" width="13.7109375" style="2" customWidth="1"/>
    <col min="15858" max="15858" width="11.42578125" style="2" customWidth="1"/>
    <col min="15859" max="15859" width="18.5703125" style="2" customWidth="1"/>
    <col min="15860" max="15860" width="7.7109375" style="2" customWidth="1"/>
    <col min="15861" max="15861" width="11.85546875" style="2" customWidth="1"/>
    <col min="15862" max="15862" width="10.42578125" style="2" customWidth="1"/>
    <col min="15863" max="15863" width="9.140625" style="2"/>
    <col min="15864" max="15864" width="2.140625" style="2" customWidth="1"/>
    <col min="15865" max="15866" width="9.140625" style="2"/>
    <col min="15867" max="15867" width="7.42578125" style="2" customWidth="1"/>
    <col min="15868" max="15868" width="10.28515625" style="2" customWidth="1"/>
    <col min="15869" max="16108" width="9.140625" style="2"/>
    <col min="16109" max="16109" width="11.140625" style="2" customWidth="1"/>
    <col min="16110" max="16110" width="13.85546875" style="2" customWidth="1"/>
    <col min="16111" max="16111" width="48.42578125" style="2" customWidth="1"/>
    <col min="16112" max="16112" width="11.140625" style="2" customWidth="1"/>
    <col min="16113" max="16113" width="13.7109375" style="2" customWidth="1"/>
    <col min="16114" max="16114" width="11.42578125" style="2" customWidth="1"/>
    <col min="16115" max="16115" width="18.5703125" style="2" customWidth="1"/>
    <col min="16116" max="16116" width="7.7109375" style="2" customWidth="1"/>
    <col min="16117" max="16117" width="11.85546875" style="2" customWidth="1"/>
    <col min="16118" max="16118" width="10.42578125" style="2" customWidth="1"/>
    <col min="16119" max="16119" width="9.140625" style="2"/>
    <col min="16120" max="16120" width="2.140625" style="2" customWidth="1"/>
    <col min="16121" max="16122" width="9.140625" style="2"/>
    <col min="16123" max="16123" width="7.42578125" style="2" customWidth="1"/>
    <col min="16124" max="16124" width="10.28515625" style="2" customWidth="1"/>
    <col min="16125" max="16384" width="9.140625" style="2"/>
  </cols>
  <sheetData>
    <row r="1" spans="1:11" ht="19.5" customHeight="1">
      <c r="A1" s="779" t="s">
        <v>32</v>
      </c>
      <c r="B1" s="779"/>
      <c r="C1" s="779"/>
      <c r="D1" s="779"/>
      <c r="E1" s="779"/>
      <c r="F1" s="779"/>
      <c r="G1" s="779"/>
      <c r="H1" s="779"/>
      <c r="I1" s="779"/>
    </row>
    <row r="2" spans="1:11" customFormat="1" ht="15.75" customHeight="1">
      <c r="A2" s="771" t="str">
        <f>'ORÇAMENTO ok'!B4</f>
        <v>Estimativa Nº: SSN 25/20  SEM DESONERAÇÃO</v>
      </c>
      <c r="B2" s="771"/>
      <c r="C2" s="771"/>
      <c r="D2" s="771"/>
      <c r="E2" s="771"/>
      <c r="F2" s="771"/>
      <c r="G2" s="771"/>
      <c r="H2" s="771"/>
      <c r="I2" s="771"/>
      <c r="J2" s="136"/>
    </row>
    <row r="3" spans="1:11" customFormat="1" ht="16.5" customHeight="1">
      <c r="A3" s="771" t="str">
        <f>'ORÇAMENTO ok'!B5</f>
        <v>Interessado: PROCESSO Nº 00112-00014823/2018-10</v>
      </c>
      <c r="B3" s="771"/>
      <c r="C3" s="771"/>
      <c r="D3" s="771"/>
      <c r="E3" s="771"/>
      <c r="F3" s="771"/>
      <c r="G3" s="771"/>
      <c r="H3" s="771"/>
      <c r="I3" s="771"/>
      <c r="J3" s="136"/>
    </row>
    <row r="4" spans="1:11" customFormat="1" ht="16.5" customHeight="1">
      <c r="A4" s="626" t="str">
        <f>'ORÇAMENTO ok'!B6</f>
        <v xml:space="preserve">Objeto: EXECUÇÃO DA COTENÇÃO DA PONTE JK. </v>
      </c>
      <c r="B4" s="626"/>
      <c r="C4" s="626"/>
      <c r="D4" s="626"/>
      <c r="E4" s="626"/>
      <c r="F4" s="626"/>
      <c r="G4" s="626"/>
      <c r="H4" s="626"/>
      <c r="I4" s="626"/>
      <c r="J4" s="136"/>
    </row>
    <row r="5" spans="1:11" customFormat="1" ht="15.75" customHeight="1">
      <c r="A5" s="772" t="str">
        <f>'ORÇAMENTO ok'!B7</f>
        <v>Local: PONTE JK, BRASÍLIA-DF</v>
      </c>
      <c r="B5" s="772"/>
      <c r="C5" s="772"/>
      <c r="D5" s="772"/>
      <c r="E5" s="772"/>
      <c r="F5" s="772"/>
      <c r="G5" s="772"/>
      <c r="H5" s="772"/>
      <c r="I5" s="772"/>
      <c r="J5" s="136"/>
    </row>
    <row r="6" spans="1:11" customFormat="1" ht="15.75" customHeight="1">
      <c r="A6" s="627" t="str">
        <f>'ORÇAMENTO ok'!B8</f>
        <v>Orçado por: Flávio Bittar</v>
      </c>
      <c r="B6" s="627"/>
      <c r="C6" s="627"/>
      <c r="D6" s="627"/>
      <c r="E6" s="627"/>
      <c r="F6" s="627"/>
      <c r="G6" s="627"/>
      <c r="H6" s="627"/>
      <c r="I6" s="627"/>
      <c r="J6" s="136"/>
    </row>
    <row r="7" spans="1:11" customFormat="1" ht="15.75" hidden="1" customHeight="1">
      <c r="A7" s="782" t="s">
        <v>37</v>
      </c>
      <c r="B7" s="782"/>
      <c r="C7" s="161"/>
      <c r="D7" s="157"/>
      <c r="E7" s="120"/>
      <c r="F7" s="122"/>
      <c r="G7" s="123"/>
      <c r="H7" s="123"/>
      <c r="I7" s="123"/>
      <c r="J7" s="136"/>
    </row>
    <row r="8" spans="1:11" customFormat="1" ht="15.75" customHeight="1">
      <c r="A8" s="783" t="str">
        <f>'ORÇAMENTO ok'!B9</f>
        <v>Data da Estimativa de Preços:  15/04/2020</v>
      </c>
      <c r="B8" s="783"/>
      <c r="C8" s="783"/>
      <c r="D8" s="783"/>
      <c r="E8" s="783"/>
      <c r="F8" s="783"/>
      <c r="G8" s="783"/>
      <c r="H8" s="783"/>
      <c r="I8" s="783"/>
      <c r="J8" s="136"/>
    </row>
    <row r="9" spans="1:11" ht="2.25" customHeight="1" thickBot="1">
      <c r="A9" s="25"/>
      <c r="B9" s="7"/>
      <c r="C9" s="1"/>
      <c r="D9" s="7"/>
      <c r="E9" s="8"/>
      <c r="F9" s="24"/>
      <c r="G9" s="6"/>
      <c r="H9" s="6"/>
      <c r="I9" s="159"/>
    </row>
    <row r="10" spans="1:11" ht="30.75" thickBot="1">
      <c r="A10" s="342" t="s">
        <v>9</v>
      </c>
      <c r="B10" s="343" t="s">
        <v>0</v>
      </c>
      <c r="C10" s="344" t="s">
        <v>10</v>
      </c>
      <c r="D10" s="345" t="s">
        <v>11</v>
      </c>
      <c r="E10" s="346" t="s">
        <v>12</v>
      </c>
      <c r="F10" s="347" t="s">
        <v>13</v>
      </c>
      <c r="G10" s="348" t="s">
        <v>20</v>
      </c>
      <c r="H10" s="349" t="s">
        <v>21</v>
      </c>
      <c r="I10" s="350" t="s">
        <v>22</v>
      </c>
    </row>
    <row r="11" spans="1:11" s="132" customFormat="1" ht="73.5" customHeight="1">
      <c r="A11" s="249">
        <v>92743</v>
      </c>
      <c r="B11" s="473" t="s">
        <v>109</v>
      </c>
      <c r="C11" s="261" t="s">
        <v>2</v>
      </c>
      <c r="D11" s="469">
        <v>136.22</v>
      </c>
      <c r="E11" s="550">
        <v>528.53</v>
      </c>
      <c r="F11" s="548">
        <f t="shared" ref="F11:F33" si="0">D11*E11</f>
        <v>71996.356599999999</v>
      </c>
      <c r="G11" s="336">
        <f t="shared" ref="G11:G33" si="1">F11/$F$35</f>
        <v>0.53295619098984526</v>
      </c>
      <c r="H11" s="336">
        <f>G11</f>
        <v>0.53295619098984526</v>
      </c>
      <c r="I11" s="337" t="s">
        <v>24</v>
      </c>
      <c r="J11" s="137"/>
      <c r="K11" s="133"/>
    </row>
    <row r="12" spans="1:11" ht="30">
      <c r="A12" s="254">
        <v>73698</v>
      </c>
      <c r="B12" s="242" t="s">
        <v>176</v>
      </c>
      <c r="C12" s="241" t="s">
        <v>2</v>
      </c>
      <c r="D12" s="470">
        <v>89.71</v>
      </c>
      <c r="E12" s="551">
        <v>255.89</v>
      </c>
      <c r="F12" s="545">
        <f t="shared" si="0"/>
        <v>22955.891899999999</v>
      </c>
      <c r="G12" s="338">
        <f t="shared" si="1"/>
        <v>0.1699319977505451</v>
      </c>
      <c r="H12" s="338">
        <f>H11+G12</f>
        <v>0.70288818874039038</v>
      </c>
      <c r="I12" s="339" t="s">
        <v>24</v>
      </c>
      <c r="J12" s="138"/>
      <c r="K12" s="12"/>
    </row>
    <row r="13" spans="1:11" ht="45">
      <c r="A13" s="257">
        <v>4730</v>
      </c>
      <c r="B13" s="242" t="s">
        <v>117</v>
      </c>
      <c r="C13" s="253" t="s">
        <v>2</v>
      </c>
      <c r="D13" s="470">
        <v>89.71</v>
      </c>
      <c r="E13" s="551">
        <v>88.66</v>
      </c>
      <c r="F13" s="545">
        <f t="shared" si="0"/>
        <v>7953.6885999999995</v>
      </c>
      <c r="G13" s="338">
        <f t="shared" si="1"/>
        <v>5.887752909673425E-2</v>
      </c>
      <c r="H13" s="338">
        <f t="shared" ref="H13:H29" si="2">H12+G13</f>
        <v>0.76176571783712466</v>
      </c>
      <c r="I13" s="339" t="s">
        <v>24</v>
      </c>
      <c r="J13" s="138"/>
      <c r="K13" s="12"/>
    </row>
    <row r="14" spans="1:11" ht="45">
      <c r="A14" s="257">
        <v>95878</v>
      </c>
      <c r="B14" s="406" t="s">
        <v>85</v>
      </c>
      <c r="C14" s="239" t="s">
        <v>7</v>
      </c>
      <c r="D14" s="470">
        <v>9912.2876999999989</v>
      </c>
      <c r="E14" s="551">
        <v>0.67</v>
      </c>
      <c r="F14" s="545">
        <f t="shared" si="0"/>
        <v>6641.2327589999995</v>
      </c>
      <c r="G14" s="338">
        <f t="shared" si="1"/>
        <v>4.9162017105649221E-2</v>
      </c>
      <c r="H14" s="338">
        <f t="shared" si="2"/>
        <v>0.81092773494277393</v>
      </c>
      <c r="I14" s="339" t="s">
        <v>25</v>
      </c>
      <c r="J14" s="138"/>
      <c r="K14" s="134"/>
    </row>
    <row r="15" spans="1:11" ht="44.25" customHeight="1">
      <c r="A15" s="257">
        <v>1525</v>
      </c>
      <c r="B15" s="242" t="s">
        <v>110</v>
      </c>
      <c r="C15" s="241" t="s">
        <v>2</v>
      </c>
      <c r="D15" s="470">
        <v>18.899999999999999</v>
      </c>
      <c r="E15" s="551">
        <v>311.3</v>
      </c>
      <c r="F15" s="545">
        <f t="shared" si="0"/>
        <v>5883.57</v>
      </c>
      <c r="G15" s="340">
        <f t="shared" si="1"/>
        <v>4.3553385264249941E-2</v>
      </c>
      <c r="H15" s="340">
        <f t="shared" si="2"/>
        <v>0.85448112020702383</v>
      </c>
      <c r="I15" s="339" t="s">
        <v>25</v>
      </c>
      <c r="J15" s="138"/>
      <c r="K15" s="135"/>
    </row>
    <row r="16" spans="1:11" ht="60.75" customHeight="1">
      <c r="A16" s="277">
        <v>94991</v>
      </c>
      <c r="B16" s="356" t="s">
        <v>292</v>
      </c>
      <c r="C16" s="241" t="s">
        <v>2</v>
      </c>
      <c r="D16" s="470">
        <v>9.6</v>
      </c>
      <c r="E16" s="551">
        <v>425.09</v>
      </c>
      <c r="F16" s="545">
        <f t="shared" si="0"/>
        <v>4080.8639999999996</v>
      </c>
      <c r="G16" s="338">
        <f t="shared" si="1"/>
        <v>3.0208774944975255E-2</v>
      </c>
      <c r="H16" s="338">
        <f t="shared" si="2"/>
        <v>0.88468989515199903</v>
      </c>
      <c r="I16" s="339" t="s">
        <v>25</v>
      </c>
      <c r="J16" s="138"/>
      <c r="K16" s="135"/>
    </row>
    <row r="17" spans="1:17" ht="72.75" customHeight="1">
      <c r="A17" s="282" t="s">
        <v>286</v>
      </c>
      <c r="B17" s="152" t="s">
        <v>473</v>
      </c>
      <c r="C17" s="241" t="s">
        <v>70</v>
      </c>
      <c r="D17" s="390">
        <v>120</v>
      </c>
      <c r="E17" s="551">
        <v>28.89</v>
      </c>
      <c r="F17" s="545">
        <f t="shared" si="0"/>
        <v>3466.8</v>
      </c>
      <c r="G17" s="340">
        <f t="shared" si="1"/>
        <v>2.5663139222292197E-2</v>
      </c>
      <c r="H17" s="340">
        <f t="shared" si="2"/>
        <v>0.91035303437429127</v>
      </c>
      <c r="I17" s="339" t="s">
        <v>25</v>
      </c>
      <c r="J17" s="139"/>
      <c r="K17" s="12"/>
    </row>
    <row r="18" spans="1:17" s="12" customFormat="1" ht="36" customHeight="1">
      <c r="A18" s="277">
        <v>6077</v>
      </c>
      <c r="B18" s="242" t="s">
        <v>79</v>
      </c>
      <c r="C18" s="241" t="s">
        <v>16</v>
      </c>
      <c r="D18" s="470">
        <v>194.61</v>
      </c>
      <c r="E18" s="551">
        <v>16.29</v>
      </c>
      <c r="F18" s="545">
        <f t="shared" si="0"/>
        <v>3170.1968999999999</v>
      </c>
      <c r="G18" s="338">
        <f t="shared" si="1"/>
        <v>2.3467521751118936E-2</v>
      </c>
      <c r="H18" s="338">
        <f t="shared" si="2"/>
        <v>0.93382055612541026</v>
      </c>
      <c r="I18" s="339" t="s">
        <v>25</v>
      </c>
      <c r="J18" s="139"/>
    </row>
    <row r="19" spans="1:17" s="12" customFormat="1" ht="26.25" customHeight="1">
      <c r="A19" s="257">
        <v>98504</v>
      </c>
      <c r="B19" s="242" t="s">
        <v>95</v>
      </c>
      <c r="C19" s="256" t="s">
        <v>69</v>
      </c>
      <c r="D19" s="470">
        <v>315</v>
      </c>
      <c r="E19" s="551">
        <v>8.35</v>
      </c>
      <c r="F19" s="545">
        <f t="shared" si="0"/>
        <v>2630.25</v>
      </c>
      <c r="G19" s="340">
        <f t="shared" si="1"/>
        <v>1.947054111556307E-2</v>
      </c>
      <c r="H19" s="340">
        <f t="shared" si="2"/>
        <v>0.95329109724097338</v>
      </c>
      <c r="I19" s="339" t="s">
        <v>25</v>
      </c>
      <c r="J19" s="139"/>
    </row>
    <row r="20" spans="1:17" s="12" customFormat="1" ht="26.25" customHeight="1">
      <c r="A20" s="277" t="s">
        <v>147</v>
      </c>
      <c r="B20" s="242" t="s">
        <v>148</v>
      </c>
      <c r="C20" s="241" t="s">
        <v>2</v>
      </c>
      <c r="D20" s="390">
        <v>9.4209999999999994</v>
      </c>
      <c r="E20" s="551">
        <v>237.52</v>
      </c>
      <c r="F20" s="545">
        <f t="shared" si="0"/>
        <v>2237.6759200000001</v>
      </c>
      <c r="G20" s="338">
        <f t="shared" si="1"/>
        <v>1.656449425098961E-2</v>
      </c>
      <c r="H20" s="338">
        <f t="shared" si="2"/>
        <v>0.96985559149196299</v>
      </c>
      <c r="I20" s="339" t="s">
        <v>25</v>
      </c>
      <c r="J20" s="139"/>
    </row>
    <row r="21" spans="1:17" s="12" customFormat="1" ht="48" customHeight="1">
      <c r="A21" s="254">
        <v>98524</v>
      </c>
      <c r="B21" s="242" t="s">
        <v>94</v>
      </c>
      <c r="C21" s="256" t="s">
        <v>1</v>
      </c>
      <c r="D21" s="470">
        <v>315</v>
      </c>
      <c r="E21" s="551">
        <v>2.75</v>
      </c>
      <c r="F21" s="545">
        <f t="shared" si="0"/>
        <v>866.25</v>
      </c>
      <c r="G21" s="340">
        <f t="shared" si="1"/>
        <v>6.4124536608141849E-3</v>
      </c>
      <c r="H21" s="340">
        <f t="shared" si="2"/>
        <v>0.97626804515277721</v>
      </c>
      <c r="I21" s="339" t="s">
        <v>25</v>
      </c>
      <c r="J21" s="139"/>
    </row>
    <row r="22" spans="1:17" s="128" customFormat="1" ht="45">
      <c r="A22" s="257">
        <v>92874</v>
      </c>
      <c r="B22" s="242" t="s">
        <v>111</v>
      </c>
      <c r="C22" s="241" t="s">
        <v>2</v>
      </c>
      <c r="D22" s="470">
        <v>18.899999999999999</v>
      </c>
      <c r="E22" s="551">
        <v>28.77</v>
      </c>
      <c r="F22" s="545">
        <f t="shared" si="0"/>
        <v>543.75299999999993</v>
      </c>
      <c r="G22" s="338">
        <f t="shared" si="1"/>
        <v>4.0251554579263434E-3</v>
      </c>
      <c r="H22" s="338">
        <f t="shared" si="2"/>
        <v>0.98029320061070357</v>
      </c>
      <c r="I22" s="339" t="s">
        <v>25</v>
      </c>
      <c r="J22" s="139"/>
      <c r="K22" s="208"/>
      <c r="L22" s="209"/>
      <c r="M22" s="210"/>
      <c r="N22" s="211"/>
      <c r="O22" s="212"/>
      <c r="P22" s="213"/>
      <c r="Q22" s="214"/>
    </row>
    <row r="23" spans="1:17" s="128" customFormat="1" ht="32.25" customHeight="1">
      <c r="A23" s="254">
        <v>41721</v>
      </c>
      <c r="B23" s="242" t="s">
        <v>161</v>
      </c>
      <c r="C23" s="241" t="s">
        <v>2</v>
      </c>
      <c r="D23" s="470">
        <v>117.63</v>
      </c>
      <c r="E23" s="551">
        <v>3.2429999999999999</v>
      </c>
      <c r="F23" s="545">
        <f t="shared" si="0"/>
        <v>381.47408999999999</v>
      </c>
      <c r="G23" s="338">
        <f t="shared" si="1"/>
        <v>2.8238787012135752E-3</v>
      </c>
      <c r="H23" s="338">
        <f t="shared" si="2"/>
        <v>0.98311707931191716</v>
      </c>
      <c r="I23" s="339" t="s">
        <v>25</v>
      </c>
      <c r="J23" s="139"/>
    </row>
    <row r="24" spans="1:17" s="12" customFormat="1" ht="39" customHeight="1">
      <c r="A24" s="254">
        <v>41722</v>
      </c>
      <c r="B24" s="242" t="s">
        <v>162</v>
      </c>
      <c r="C24" s="241" t="s">
        <v>2</v>
      </c>
      <c r="D24" s="470">
        <v>76.98</v>
      </c>
      <c r="E24" s="551">
        <v>4.6069000000000004</v>
      </c>
      <c r="F24" s="545">
        <f t="shared" si="0"/>
        <v>354.63916200000006</v>
      </c>
      <c r="G24" s="338">
        <f t="shared" si="1"/>
        <v>2.6252319684097838E-3</v>
      </c>
      <c r="H24" s="338">
        <f t="shared" si="2"/>
        <v>0.98574231128032697</v>
      </c>
      <c r="I24" s="339" t="s">
        <v>25</v>
      </c>
      <c r="J24" s="139"/>
    </row>
    <row r="25" spans="1:17" s="12" customFormat="1" ht="45">
      <c r="A25" s="257">
        <v>83336</v>
      </c>
      <c r="B25" s="242" t="s">
        <v>112</v>
      </c>
      <c r="C25" s="241" t="s">
        <v>2</v>
      </c>
      <c r="D25" s="470">
        <v>89.71</v>
      </c>
      <c r="E25" s="551">
        <v>3.95</v>
      </c>
      <c r="F25" s="545">
        <f t="shared" si="0"/>
        <v>354.35449999999997</v>
      </c>
      <c r="G25" s="338">
        <f t="shared" si="1"/>
        <v>2.6231247454556765E-3</v>
      </c>
      <c r="H25" s="338">
        <f t="shared" si="2"/>
        <v>0.98836543602578264</v>
      </c>
      <c r="I25" s="339" t="s">
        <v>25</v>
      </c>
      <c r="J25" s="139"/>
    </row>
    <row r="26" spans="1:17" s="12" customFormat="1" ht="75" customHeight="1">
      <c r="A26" s="277" t="s">
        <v>115</v>
      </c>
      <c r="B26" s="242" t="s">
        <v>116</v>
      </c>
      <c r="C26" s="241" t="s">
        <v>2</v>
      </c>
      <c r="D26" s="470">
        <v>194.61</v>
      </c>
      <c r="E26" s="551">
        <v>1.44</v>
      </c>
      <c r="F26" s="545">
        <f t="shared" si="0"/>
        <v>280.23840000000001</v>
      </c>
      <c r="G26" s="338">
        <f t="shared" si="1"/>
        <v>2.0744770608723925E-3</v>
      </c>
      <c r="H26" s="338">
        <f t="shared" si="2"/>
        <v>0.99043991308665502</v>
      </c>
      <c r="I26" s="339" t="s">
        <v>25</v>
      </c>
      <c r="J26" s="139"/>
    </row>
    <row r="27" spans="1:17" s="12" customFormat="1" ht="90">
      <c r="A27" s="257">
        <v>94273</v>
      </c>
      <c r="B27" s="242" t="s">
        <v>84</v>
      </c>
      <c r="C27" s="241" t="s">
        <v>70</v>
      </c>
      <c r="D27" s="390">
        <v>7</v>
      </c>
      <c r="E27" s="551">
        <v>35.08</v>
      </c>
      <c r="F27" s="545">
        <f t="shared" si="0"/>
        <v>245.56</v>
      </c>
      <c r="G27" s="338">
        <f t="shared" si="1"/>
        <v>1.8177686821928211E-3</v>
      </c>
      <c r="H27" s="338">
        <f t="shared" si="2"/>
        <v>0.99225768176884788</v>
      </c>
      <c r="I27" s="339" t="s">
        <v>25</v>
      </c>
      <c r="J27" s="139"/>
    </row>
    <row r="28" spans="1:17" s="12" customFormat="1" ht="38.25" customHeight="1">
      <c r="A28" s="277" t="s">
        <v>386</v>
      </c>
      <c r="B28" s="558" t="s">
        <v>387</v>
      </c>
      <c r="C28" s="238" t="s">
        <v>377</v>
      </c>
      <c r="D28" s="390">
        <v>1</v>
      </c>
      <c r="E28" s="551">
        <v>220.03</v>
      </c>
      <c r="F28" s="545">
        <f t="shared" si="0"/>
        <v>220.03</v>
      </c>
      <c r="G28" s="338">
        <f t="shared" si="1"/>
        <v>1.6287817362065744E-3</v>
      </c>
      <c r="H28" s="338">
        <f t="shared" si="2"/>
        <v>0.9938864635050545</v>
      </c>
      <c r="I28" s="339" t="s">
        <v>25</v>
      </c>
      <c r="J28" s="139"/>
    </row>
    <row r="29" spans="1:17" s="12" customFormat="1" ht="51" customHeight="1">
      <c r="A29" s="277">
        <v>72947</v>
      </c>
      <c r="B29" s="359" t="s">
        <v>151</v>
      </c>
      <c r="C29" s="360" t="s">
        <v>1</v>
      </c>
      <c r="D29" s="470">
        <v>14</v>
      </c>
      <c r="E29" s="551">
        <v>15.16</v>
      </c>
      <c r="F29" s="545">
        <f t="shared" si="0"/>
        <v>212.24</v>
      </c>
      <c r="G29" s="338">
        <f t="shared" si="1"/>
        <v>1.5711159191586755E-3</v>
      </c>
      <c r="H29" s="338">
        <f t="shared" si="2"/>
        <v>0.9954575794242132</v>
      </c>
      <c r="I29" s="339" t="s">
        <v>25</v>
      </c>
      <c r="J29" s="139"/>
    </row>
    <row r="30" spans="1:17" s="12" customFormat="1" ht="45">
      <c r="A30" s="254">
        <v>72844</v>
      </c>
      <c r="B30" s="242" t="s">
        <v>15</v>
      </c>
      <c r="C30" s="241" t="s">
        <v>3</v>
      </c>
      <c r="D30" s="470">
        <v>332.58100000000002</v>
      </c>
      <c r="E30" s="551">
        <v>0.56999999999999995</v>
      </c>
      <c r="F30" s="545">
        <f t="shared" si="0"/>
        <v>189.57117</v>
      </c>
      <c r="G30" s="338">
        <f t="shared" si="1"/>
        <v>1.4033089097273629E-3</v>
      </c>
      <c r="H30" s="338">
        <f>H28+G30</f>
        <v>0.99528977241478189</v>
      </c>
      <c r="I30" s="339" t="s">
        <v>25</v>
      </c>
      <c r="J30" s="139"/>
    </row>
    <row r="31" spans="1:17" s="12" customFormat="1" ht="19.5" customHeight="1">
      <c r="A31" s="277" t="s">
        <v>388</v>
      </c>
      <c r="B31" s="558" t="s">
        <v>389</v>
      </c>
      <c r="C31" s="238" t="s">
        <v>377</v>
      </c>
      <c r="D31" s="390">
        <v>2</v>
      </c>
      <c r="E31" s="551">
        <v>86.34</v>
      </c>
      <c r="F31" s="545">
        <f t="shared" si="0"/>
        <v>172.68</v>
      </c>
      <c r="G31" s="338">
        <f t="shared" si="1"/>
        <v>1.278271282134942E-3</v>
      </c>
      <c r="H31" s="338">
        <f>H30+G31</f>
        <v>0.99656804369691687</v>
      </c>
      <c r="I31" s="339" t="s">
        <v>25</v>
      </c>
      <c r="J31" s="139"/>
    </row>
    <row r="32" spans="1:17" s="12" customFormat="1" ht="36.75" customHeight="1">
      <c r="A32" s="254">
        <v>100574</v>
      </c>
      <c r="B32" s="242" t="s">
        <v>421</v>
      </c>
      <c r="C32" s="241" t="s">
        <v>2</v>
      </c>
      <c r="D32" s="470">
        <v>194.61</v>
      </c>
      <c r="E32" s="551">
        <v>0.85</v>
      </c>
      <c r="F32" s="545">
        <f t="shared" si="0"/>
        <v>165.41849999999999</v>
      </c>
      <c r="G32" s="338">
        <f t="shared" si="1"/>
        <v>1.2245177095427315E-3</v>
      </c>
      <c r="H32" s="338">
        <f>H31+G32</f>
        <v>0.99779256140645955</v>
      </c>
      <c r="I32" s="339" t="s">
        <v>25</v>
      </c>
      <c r="J32" s="139"/>
    </row>
    <row r="33" spans="1:11" s="12" customFormat="1" ht="60.75" thickBot="1">
      <c r="A33" s="301" t="s">
        <v>375</v>
      </c>
      <c r="B33" s="608" t="s">
        <v>376</v>
      </c>
      <c r="C33" s="605" t="s">
        <v>377</v>
      </c>
      <c r="D33" s="471">
        <v>1</v>
      </c>
      <c r="E33" s="552">
        <v>85.96</v>
      </c>
      <c r="F33" s="549">
        <f t="shared" si="0"/>
        <v>85.96</v>
      </c>
      <c r="G33" s="341">
        <f t="shared" si="1"/>
        <v>6.3632267438220756E-4</v>
      </c>
      <c r="H33" s="341">
        <f>H32+G33</f>
        <v>0.99842888408084174</v>
      </c>
      <c r="I33" s="374" t="s">
        <v>25</v>
      </c>
      <c r="J33" s="139"/>
    </row>
    <row r="34" spans="1:11" s="12" customFormat="1" ht="6" customHeight="1" thickBot="1">
      <c r="A34" s="32"/>
      <c r="B34" s="33"/>
      <c r="C34" s="32"/>
      <c r="D34" s="34"/>
      <c r="E34" s="35"/>
      <c r="F34" s="36"/>
      <c r="G34" s="37"/>
      <c r="H34" s="37"/>
      <c r="I34" s="29"/>
      <c r="J34" s="31"/>
    </row>
    <row r="35" spans="1:11" ht="15.75" thickBot="1">
      <c r="A35" s="787"/>
      <c r="B35" s="787"/>
      <c r="C35" s="787"/>
      <c r="D35" s="787"/>
      <c r="E35" s="27"/>
      <c r="F35" s="130">
        <f>SUM(F11:F33)</f>
        <v>135088.69550099998</v>
      </c>
      <c r="G35" s="28">
        <f>SUM(G11:G32)</f>
        <v>0.99936367732561826</v>
      </c>
      <c r="H35" s="22"/>
      <c r="I35" s="30"/>
      <c r="K35" s="292">
        <f>SUM(F11:F33)</f>
        <v>135088.69550099998</v>
      </c>
    </row>
    <row r="36" spans="1:11" ht="4.5" customHeight="1" thickBot="1">
      <c r="A36" s="6"/>
      <c r="B36" s="9"/>
      <c r="C36" s="6"/>
      <c r="D36" s="114"/>
      <c r="E36" s="11"/>
      <c r="F36" s="115"/>
      <c r="G36" s="6"/>
      <c r="H36" s="6"/>
      <c r="I36" s="159"/>
    </row>
    <row r="37" spans="1:11" ht="15.75" thickBot="1">
      <c r="A37" s="788" t="s">
        <v>14</v>
      </c>
      <c r="B37" s="789"/>
      <c r="C37" s="789"/>
      <c r="D37" s="789"/>
      <c r="E37" s="789"/>
      <c r="F37" s="789"/>
      <c r="G37" s="790"/>
      <c r="H37" s="6"/>
      <c r="I37" s="159"/>
    </row>
    <row r="38" spans="1:11" ht="25.5">
      <c r="A38" s="13" t="s">
        <v>27</v>
      </c>
      <c r="B38" s="231" t="s">
        <v>28</v>
      </c>
      <c r="C38" s="14" t="s">
        <v>29</v>
      </c>
      <c r="D38" s="791" t="s">
        <v>30</v>
      </c>
      <c r="E38" s="791"/>
      <c r="F38" s="791" t="s">
        <v>31</v>
      </c>
      <c r="G38" s="792"/>
      <c r="H38" s="6"/>
      <c r="I38" s="159"/>
    </row>
    <row r="39" spans="1:11">
      <c r="A39" s="15" t="s">
        <v>23</v>
      </c>
      <c r="B39" s="16">
        <v>0</v>
      </c>
      <c r="C39" s="17">
        <v>0</v>
      </c>
      <c r="D39" s="780">
        <v>0</v>
      </c>
      <c r="E39" s="780"/>
      <c r="F39" s="780">
        <f>D39</f>
        <v>0</v>
      </c>
      <c r="G39" s="781"/>
      <c r="H39" s="6"/>
      <c r="I39" s="159"/>
    </row>
    <row r="40" spans="1:11">
      <c r="A40" s="15" t="s">
        <v>24</v>
      </c>
      <c r="B40" s="16">
        <f>SUM(G11:G13)</f>
        <v>0.76176571783712466</v>
      </c>
      <c r="C40" s="17">
        <v>3</v>
      </c>
      <c r="D40" s="780">
        <f>SUM(F11:F13)</f>
        <v>102905.9371</v>
      </c>
      <c r="E40" s="780"/>
      <c r="F40" s="780">
        <f>F39+D40</f>
        <v>102905.9371</v>
      </c>
      <c r="G40" s="781"/>
      <c r="H40" s="6"/>
      <c r="I40" s="159"/>
    </row>
    <row r="41" spans="1:11">
      <c r="A41" s="15" t="s">
        <v>25</v>
      </c>
      <c r="B41" s="16">
        <f>SUM(G14:G33)</f>
        <v>0.23823428216287551</v>
      </c>
      <c r="C41" s="17">
        <v>20</v>
      </c>
      <c r="D41" s="780">
        <f>SUM(F14:F33)</f>
        <v>32182.758400999999</v>
      </c>
      <c r="E41" s="780"/>
      <c r="F41" s="780">
        <f>F40+D41</f>
        <v>135088.69550099998</v>
      </c>
      <c r="G41" s="781"/>
      <c r="H41" s="6"/>
      <c r="I41" s="159"/>
    </row>
    <row r="42" spans="1:11" ht="15.75" thickBot="1">
      <c r="A42" s="18" t="s">
        <v>26</v>
      </c>
      <c r="B42" s="19">
        <f>SUM(B39:B41)</f>
        <v>1.0000000000000002</v>
      </c>
      <c r="C42" s="20">
        <f>SUM(C39:C41)</f>
        <v>23</v>
      </c>
      <c r="D42" s="784">
        <f>SUM(D39:E41)</f>
        <v>135088.69550099998</v>
      </c>
      <c r="E42" s="784"/>
      <c r="F42" s="785">
        <f>F41</f>
        <v>135088.69550099998</v>
      </c>
      <c r="G42" s="786"/>
      <c r="H42" s="6"/>
      <c r="I42" s="159"/>
    </row>
    <row r="43" spans="1:11">
      <c r="A43" s="6"/>
      <c r="B43" s="9"/>
      <c r="C43" s="6"/>
      <c r="D43" s="114"/>
      <c r="E43" s="11"/>
      <c r="F43" s="6"/>
      <c r="G43" s="6"/>
      <c r="H43" s="6"/>
      <c r="I43" s="159"/>
    </row>
    <row r="44" spans="1:11">
      <c r="A44" s="6"/>
      <c r="B44" s="9"/>
      <c r="C44" s="6"/>
      <c r="D44" s="114"/>
      <c r="E44" s="11"/>
      <c r="F44" s="6"/>
      <c r="G44" s="6"/>
      <c r="H44" s="6"/>
      <c r="I44" s="159"/>
    </row>
    <row r="45" spans="1:11">
      <c r="A45" s="6"/>
      <c r="B45" s="9"/>
      <c r="C45" s="6"/>
      <c r="D45" s="114"/>
      <c r="E45" s="11"/>
      <c r="F45" s="6"/>
      <c r="G45" s="6"/>
      <c r="H45" s="6"/>
      <c r="I45" s="159"/>
    </row>
    <row r="46" spans="1:11">
      <c r="A46" s="6"/>
      <c r="B46" s="9"/>
      <c r="C46" s="6"/>
      <c r="D46" s="114"/>
      <c r="E46" s="11"/>
      <c r="F46" s="6"/>
      <c r="G46" s="6"/>
      <c r="H46" s="6"/>
      <c r="I46" s="159"/>
    </row>
    <row r="47" spans="1:11">
      <c r="A47" s="6"/>
      <c r="B47" s="9"/>
      <c r="C47" s="6"/>
      <c r="D47" s="114"/>
      <c r="E47" s="11"/>
      <c r="F47" s="6"/>
      <c r="G47" s="6"/>
      <c r="H47" s="6"/>
      <c r="I47" s="159"/>
    </row>
  </sheetData>
  <mergeCells count="20">
    <mergeCell ref="D42:E42"/>
    <mergeCell ref="F42:G42"/>
    <mergeCell ref="A35:D35"/>
    <mergeCell ref="A37:G37"/>
    <mergeCell ref="D38:E38"/>
    <mergeCell ref="F38:G38"/>
    <mergeCell ref="D39:E39"/>
    <mergeCell ref="F39:G39"/>
    <mergeCell ref="D40:E40"/>
    <mergeCell ref="F40:G40"/>
    <mergeCell ref="A1:I1"/>
    <mergeCell ref="D41:E41"/>
    <mergeCell ref="F41:G41"/>
    <mergeCell ref="A7:B7"/>
    <mergeCell ref="A2:I2"/>
    <mergeCell ref="A3:I3"/>
    <mergeCell ref="A4:I4"/>
    <mergeCell ref="A5:I5"/>
    <mergeCell ref="A6:I6"/>
    <mergeCell ref="A8:I8"/>
  </mergeCells>
  <pageMargins left="0.63" right="0.27559055118110237" top="0.35" bottom="0.23622047244094491" header="0.15748031496062992" footer="0.15748031496062992"/>
  <pageSetup paperSize="9" scale="71" orientation="portrait" r:id="rId1"/>
  <drawing r:id="rId2"/>
</worksheet>
</file>

<file path=xl/worksheets/sheet8.xml><?xml version="1.0" encoding="utf-8"?>
<worksheet xmlns="http://schemas.openxmlformats.org/spreadsheetml/2006/main" xmlns:r="http://schemas.openxmlformats.org/officeDocument/2006/relationships">
  <dimension ref="A36:V47"/>
  <sheetViews>
    <sheetView view="pageBreakPreview" zoomScale="80" zoomScaleNormal="100" zoomScaleSheetLayoutView="80" workbookViewId="0">
      <selection activeCell="F13" sqref="F13"/>
    </sheetView>
  </sheetViews>
  <sheetFormatPr defaultRowHeight="15"/>
  <cols>
    <col min="19" max="19" width="13.5703125" customWidth="1"/>
  </cols>
  <sheetData>
    <row r="36" spans="1:22" ht="18.75">
      <c r="A36" s="166" t="s">
        <v>475</v>
      </c>
      <c r="B36" s="142"/>
      <c r="C36" s="142"/>
      <c r="D36" s="142"/>
      <c r="E36" s="142"/>
      <c r="F36" s="142"/>
    </row>
    <row r="37" spans="1:22" ht="5.25" customHeight="1">
      <c r="A37" s="279" t="s">
        <v>103</v>
      </c>
      <c r="B37" s="142"/>
      <c r="C37" s="142"/>
      <c r="D37" s="142"/>
      <c r="E37" s="142"/>
      <c r="F37" s="142"/>
    </row>
    <row r="38" spans="1:22" ht="17.25">
      <c r="A38" s="140" t="s">
        <v>106</v>
      </c>
      <c r="B38" s="167"/>
      <c r="C38" s="167"/>
      <c r="D38" s="167"/>
      <c r="E38" s="167"/>
      <c r="F38" s="167"/>
      <c r="G38" s="167"/>
    </row>
    <row r="39" spans="1:22" ht="17.25">
      <c r="A39" s="141" t="s">
        <v>107</v>
      </c>
      <c r="B39" s="167"/>
      <c r="C39" s="167"/>
      <c r="D39" s="167"/>
      <c r="E39" s="167"/>
      <c r="F39" s="167"/>
      <c r="G39" s="167"/>
    </row>
    <row r="40" spans="1:22" ht="5.25" customHeight="1">
      <c r="A40" s="141"/>
      <c r="B40" s="167"/>
      <c r="C40" s="167"/>
      <c r="D40" s="167"/>
      <c r="E40" s="167"/>
      <c r="F40" s="167"/>
      <c r="G40" s="167"/>
    </row>
    <row r="41" spans="1:22" ht="17.25">
      <c r="A41" s="140" t="s">
        <v>104</v>
      </c>
      <c r="B41" s="167"/>
      <c r="C41" s="167"/>
      <c r="D41" s="167"/>
      <c r="E41" s="167"/>
      <c r="F41" s="167"/>
      <c r="G41" s="167"/>
      <c r="H41" s="142"/>
    </row>
    <row r="42" spans="1:22" ht="15.75">
      <c r="A42" s="141" t="s">
        <v>168</v>
      </c>
      <c r="G42" s="142"/>
      <c r="H42" s="142"/>
      <c r="V42" s="21"/>
    </row>
    <row r="43" spans="1:22" ht="15.75">
      <c r="H43" s="142"/>
    </row>
    <row r="44" spans="1:22" ht="15.75">
      <c r="H44" s="142"/>
    </row>
    <row r="45" spans="1:22" ht="15.75">
      <c r="H45" s="142"/>
    </row>
    <row r="46" spans="1:22" ht="15.75">
      <c r="G46" s="142"/>
      <c r="H46" s="142"/>
    </row>
    <row r="47" spans="1:22" ht="15.75">
      <c r="A47" s="142"/>
      <c r="B47" s="142"/>
      <c r="C47" s="142"/>
      <c r="D47" s="142"/>
      <c r="E47" s="142"/>
      <c r="F47" s="142"/>
      <c r="G47" s="142"/>
      <c r="H47" s="142"/>
    </row>
  </sheetData>
  <printOptions horizontalCentered="1" verticalCentered="1"/>
  <pageMargins left="0.23622047244094491" right="0.23622047244094491" top="0.74803149606299213" bottom="0.74803149606299213" header="0.31496062992125984" footer="0.31496062992125984"/>
  <pageSetup paperSize="9" scale="80" orientation="landscape" r:id="rId1"/>
  <drawing r:id="rId2"/>
</worksheet>
</file>

<file path=xl/worksheets/sheet9.xml><?xml version="1.0" encoding="utf-8"?>
<worksheet xmlns="http://schemas.openxmlformats.org/spreadsheetml/2006/main" xmlns:r="http://schemas.openxmlformats.org/officeDocument/2006/relationships">
  <dimension ref="A36:V43"/>
  <sheetViews>
    <sheetView view="pageBreakPreview" zoomScale="80" zoomScaleNormal="80" zoomScaleSheetLayoutView="80" workbookViewId="0">
      <selection activeCell="F13" sqref="F13"/>
    </sheetView>
  </sheetViews>
  <sheetFormatPr defaultRowHeight="15"/>
  <cols>
    <col min="19" max="19" width="13.42578125" customWidth="1"/>
    <col min="20" max="20" width="8.28515625" customWidth="1"/>
  </cols>
  <sheetData>
    <row r="36" spans="1:22" ht="18.75">
      <c r="A36" s="166" t="s">
        <v>167</v>
      </c>
      <c r="B36" s="142"/>
      <c r="C36" s="142"/>
      <c r="D36" s="142"/>
      <c r="E36" s="142"/>
      <c r="F36" s="142"/>
    </row>
    <row r="37" spans="1:22" ht="4.5" customHeight="1">
      <c r="A37" s="279" t="s">
        <v>103</v>
      </c>
      <c r="B37" s="142"/>
      <c r="C37" s="142"/>
      <c r="D37" s="142"/>
      <c r="E37" s="142"/>
      <c r="F37" s="142"/>
      <c r="G37" s="142"/>
    </row>
    <row r="38" spans="1:22" ht="17.25">
      <c r="A38" s="140" t="s">
        <v>8</v>
      </c>
      <c r="B38" s="167"/>
      <c r="C38" s="167"/>
      <c r="D38" s="167"/>
      <c r="E38" s="167"/>
      <c r="F38" s="167"/>
      <c r="G38" s="167"/>
    </row>
    <row r="39" spans="1:22" ht="17.25">
      <c r="A39" s="141" t="s">
        <v>105</v>
      </c>
      <c r="B39" s="167"/>
      <c r="C39" s="167"/>
      <c r="D39" s="167"/>
      <c r="E39" s="167"/>
      <c r="F39" s="167"/>
      <c r="G39" s="167"/>
    </row>
    <row r="40" spans="1:22" ht="6" customHeight="1">
      <c r="A40" s="141"/>
      <c r="B40" s="167"/>
      <c r="C40" s="167"/>
      <c r="D40" s="167"/>
      <c r="E40" s="167"/>
      <c r="F40" s="167"/>
      <c r="G40" s="167"/>
    </row>
    <row r="41" spans="1:22" ht="15.75" customHeight="1">
      <c r="A41" s="140" t="s">
        <v>104</v>
      </c>
      <c r="B41" s="167"/>
      <c r="C41" s="167"/>
      <c r="D41" s="167"/>
      <c r="E41" s="167"/>
      <c r="F41" s="167"/>
      <c r="G41" s="167"/>
    </row>
    <row r="42" spans="1:22" ht="19.5" customHeight="1">
      <c r="A42" s="141" t="s">
        <v>168</v>
      </c>
      <c r="B42" s="167"/>
      <c r="C42" s="167"/>
      <c r="D42" s="167"/>
      <c r="E42" s="167"/>
      <c r="F42" s="167"/>
      <c r="G42" s="167"/>
    </row>
    <row r="43" spans="1:22" ht="15.75">
      <c r="G43" s="142"/>
      <c r="V43" s="21"/>
    </row>
  </sheetData>
  <printOptions horizontalCentered="1" verticalCentered="1"/>
  <pageMargins left="0.23622047244094491" right="0.23622047244094491" top="0.74803149606299213" bottom="0.74803149606299213" header="0.31496062992125984" footer="0.31496062992125984"/>
  <pageSetup paperSize="9" scale="80" orientation="landscape" r:id="rId1"/>
  <drawing r:id="rId2"/>
</worksheet>
</file>

<file path=xl/worksheets/sheet10.xml><?xml version="1.0" encoding="utf-8"?>
<worksheet xmlns="http://schemas.openxmlformats.org/spreadsheetml/2006/main" xmlns:r="http://schemas.openxmlformats.org/officeDocument/2006/relationships">
  <dimension ref="A1:J186"/>
  <sheetViews>
    <sheetView topLeftCell="A12" workbookViewId="0">
      <selection activeCell="A18" sqref="A18"/>
    </sheetView>
  </sheetViews>
  <sheetFormatPr defaultRowHeight="15"/>
  <cols>
    <col min="1" max="1" width="11.5703125" style="2" customWidth="1"/>
    <col min="2" max="2" width="49.28515625" style="5" customWidth="1"/>
    <col min="3" max="3" width="6.85546875" style="2" customWidth="1"/>
    <col min="4" max="4" width="11" style="4" customWidth="1"/>
    <col min="5" max="5" width="9.42578125" style="2" customWidth="1"/>
    <col min="6" max="6" width="10.28515625" style="2" customWidth="1"/>
    <col min="7" max="7" width="11.85546875" style="2" customWidth="1"/>
    <col min="8" max="8" width="10.140625" style="2" customWidth="1"/>
    <col min="9" max="186" width="9.140625" style="2"/>
    <col min="187" max="187" width="11.140625" style="2" customWidth="1"/>
    <col min="188" max="188" width="13.85546875" style="2" customWidth="1"/>
    <col min="189" max="189" width="48.42578125" style="2" customWidth="1"/>
    <col min="190" max="190" width="11.140625" style="2" customWidth="1"/>
    <col min="191" max="191" width="13.7109375" style="2" customWidth="1"/>
    <col min="192" max="192" width="11.42578125" style="2" customWidth="1"/>
    <col min="193" max="193" width="18.5703125" style="2" customWidth="1"/>
    <col min="194" max="194" width="7.7109375" style="2" customWidth="1"/>
    <col min="195" max="195" width="11.85546875" style="2" customWidth="1"/>
    <col min="196" max="196" width="10.42578125" style="2" customWidth="1"/>
    <col min="197" max="197" width="9.140625" style="2"/>
    <col min="198" max="198" width="2.140625" style="2" customWidth="1"/>
    <col min="199" max="200" width="9.140625" style="2"/>
    <col min="201" max="201" width="7.42578125" style="2" customWidth="1"/>
    <col min="202" max="202" width="10.28515625" style="2" customWidth="1"/>
    <col min="203" max="442" width="9.140625" style="2"/>
    <col min="443" max="443" width="11.140625" style="2" customWidth="1"/>
    <col min="444" max="444" width="13.85546875" style="2" customWidth="1"/>
    <col min="445" max="445" width="48.42578125" style="2" customWidth="1"/>
    <col min="446" max="446" width="11.140625" style="2" customWidth="1"/>
    <col min="447" max="447" width="13.7109375" style="2" customWidth="1"/>
    <col min="448" max="448" width="11.42578125" style="2" customWidth="1"/>
    <col min="449" max="449" width="18.5703125" style="2" customWidth="1"/>
    <col min="450" max="450" width="7.7109375" style="2" customWidth="1"/>
    <col min="451" max="451" width="11.85546875" style="2" customWidth="1"/>
    <col min="452" max="452" width="10.42578125" style="2" customWidth="1"/>
    <col min="453" max="453" width="9.140625" style="2"/>
    <col min="454" max="454" width="2.140625" style="2" customWidth="1"/>
    <col min="455" max="456" width="9.140625" style="2"/>
    <col min="457" max="457" width="7.42578125" style="2" customWidth="1"/>
    <col min="458" max="458" width="10.28515625" style="2" customWidth="1"/>
    <col min="459" max="698" width="9.140625" style="2"/>
    <col min="699" max="699" width="11.140625" style="2" customWidth="1"/>
    <col min="700" max="700" width="13.85546875" style="2" customWidth="1"/>
    <col min="701" max="701" width="48.42578125" style="2" customWidth="1"/>
    <col min="702" max="702" width="11.140625" style="2" customWidth="1"/>
    <col min="703" max="703" width="13.7109375" style="2" customWidth="1"/>
    <col min="704" max="704" width="11.42578125" style="2" customWidth="1"/>
    <col min="705" max="705" width="18.5703125" style="2" customWidth="1"/>
    <col min="706" max="706" width="7.7109375" style="2" customWidth="1"/>
    <col min="707" max="707" width="11.85546875" style="2" customWidth="1"/>
    <col min="708" max="708" width="10.42578125" style="2" customWidth="1"/>
    <col min="709" max="709" width="9.140625" style="2"/>
    <col min="710" max="710" width="2.140625" style="2" customWidth="1"/>
    <col min="711" max="712" width="9.140625" style="2"/>
    <col min="713" max="713" width="7.42578125" style="2" customWidth="1"/>
    <col min="714" max="714" width="10.28515625" style="2" customWidth="1"/>
    <col min="715" max="954" width="9.140625" style="2"/>
    <col min="955" max="955" width="11.140625" style="2" customWidth="1"/>
    <col min="956" max="956" width="13.85546875" style="2" customWidth="1"/>
    <col min="957" max="957" width="48.42578125" style="2" customWidth="1"/>
    <col min="958" max="958" width="11.140625" style="2" customWidth="1"/>
    <col min="959" max="959" width="13.7109375" style="2" customWidth="1"/>
    <col min="960" max="960" width="11.42578125" style="2" customWidth="1"/>
    <col min="961" max="961" width="18.5703125" style="2" customWidth="1"/>
    <col min="962" max="962" width="7.7109375" style="2" customWidth="1"/>
    <col min="963" max="963" width="11.85546875" style="2" customWidth="1"/>
    <col min="964" max="964" width="10.42578125" style="2" customWidth="1"/>
    <col min="965" max="965" width="9.140625" style="2"/>
    <col min="966" max="966" width="2.140625" style="2" customWidth="1"/>
    <col min="967" max="968" width="9.140625" style="2"/>
    <col min="969" max="969" width="7.42578125" style="2" customWidth="1"/>
    <col min="970" max="970" width="10.28515625" style="2" customWidth="1"/>
    <col min="971" max="1210" width="9.140625" style="2"/>
    <col min="1211" max="1211" width="11.140625" style="2" customWidth="1"/>
    <col min="1212" max="1212" width="13.85546875" style="2" customWidth="1"/>
    <col min="1213" max="1213" width="48.42578125" style="2" customWidth="1"/>
    <col min="1214" max="1214" width="11.140625" style="2" customWidth="1"/>
    <col min="1215" max="1215" width="13.7109375" style="2" customWidth="1"/>
    <col min="1216" max="1216" width="11.42578125" style="2" customWidth="1"/>
    <col min="1217" max="1217" width="18.5703125" style="2" customWidth="1"/>
    <col min="1218" max="1218" width="7.7109375" style="2" customWidth="1"/>
    <col min="1219" max="1219" width="11.85546875" style="2" customWidth="1"/>
    <col min="1220" max="1220" width="10.42578125" style="2" customWidth="1"/>
    <col min="1221" max="1221" width="9.140625" style="2"/>
    <col min="1222" max="1222" width="2.140625" style="2" customWidth="1"/>
    <col min="1223" max="1224" width="9.140625" style="2"/>
    <col min="1225" max="1225" width="7.42578125" style="2" customWidth="1"/>
    <col min="1226" max="1226" width="10.28515625" style="2" customWidth="1"/>
    <col min="1227" max="1466" width="9.140625" style="2"/>
    <col min="1467" max="1467" width="11.140625" style="2" customWidth="1"/>
    <col min="1468" max="1468" width="13.85546875" style="2" customWidth="1"/>
    <col min="1469" max="1469" width="48.42578125" style="2" customWidth="1"/>
    <col min="1470" max="1470" width="11.140625" style="2" customWidth="1"/>
    <col min="1471" max="1471" width="13.7109375" style="2" customWidth="1"/>
    <col min="1472" max="1472" width="11.42578125" style="2" customWidth="1"/>
    <col min="1473" max="1473" width="18.5703125" style="2" customWidth="1"/>
    <col min="1474" max="1474" width="7.7109375" style="2" customWidth="1"/>
    <col min="1475" max="1475" width="11.85546875" style="2" customWidth="1"/>
    <col min="1476" max="1476" width="10.42578125" style="2" customWidth="1"/>
    <col min="1477" max="1477" width="9.140625" style="2"/>
    <col min="1478" max="1478" width="2.140625" style="2" customWidth="1"/>
    <col min="1479" max="1480" width="9.140625" style="2"/>
    <col min="1481" max="1481" width="7.42578125" style="2" customWidth="1"/>
    <col min="1482" max="1482" width="10.28515625" style="2" customWidth="1"/>
    <col min="1483" max="1722" width="9.140625" style="2"/>
    <col min="1723" max="1723" width="11.140625" style="2" customWidth="1"/>
    <col min="1724" max="1724" width="13.85546875" style="2" customWidth="1"/>
    <col min="1725" max="1725" width="48.42578125" style="2" customWidth="1"/>
    <col min="1726" max="1726" width="11.140625" style="2" customWidth="1"/>
    <col min="1727" max="1727" width="13.7109375" style="2" customWidth="1"/>
    <col min="1728" max="1728" width="11.42578125" style="2" customWidth="1"/>
    <col min="1729" max="1729" width="18.5703125" style="2" customWidth="1"/>
    <col min="1730" max="1730" width="7.7109375" style="2" customWidth="1"/>
    <col min="1731" max="1731" width="11.85546875" style="2" customWidth="1"/>
    <col min="1732" max="1732" width="10.42578125" style="2" customWidth="1"/>
    <col min="1733" max="1733" width="9.140625" style="2"/>
    <col min="1734" max="1734" width="2.140625" style="2" customWidth="1"/>
    <col min="1735" max="1736" width="9.140625" style="2"/>
    <col min="1737" max="1737" width="7.42578125" style="2" customWidth="1"/>
    <col min="1738" max="1738" width="10.28515625" style="2" customWidth="1"/>
    <col min="1739" max="1978" width="9.140625" style="2"/>
    <col min="1979" max="1979" width="11.140625" style="2" customWidth="1"/>
    <col min="1980" max="1980" width="13.85546875" style="2" customWidth="1"/>
    <col min="1981" max="1981" width="48.42578125" style="2" customWidth="1"/>
    <col min="1982" max="1982" width="11.140625" style="2" customWidth="1"/>
    <col min="1983" max="1983" width="13.7109375" style="2" customWidth="1"/>
    <col min="1984" max="1984" width="11.42578125" style="2" customWidth="1"/>
    <col min="1985" max="1985" width="18.5703125" style="2" customWidth="1"/>
    <col min="1986" max="1986" width="7.7109375" style="2" customWidth="1"/>
    <col min="1987" max="1987" width="11.85546875" style="2" customWidth="1"/>
    <col min="1988" max="1988" width="10.42578125" style="2" customWidth="1"/>
    <col min="1989" max="1989" width="9.140625" style="2"/>
    <col min="1990" max="1990" width="2.140625" style="2" customWidth="1"/>
    <col min="1991" max="1992" width="9.140625" style="2"/>
    <col min="1993" max="1993" width="7.42578125" style="2" customWidth="1"/>
    <col min="1994" max="1994" width="10.28515625" style="2" customWidth="1"/>
    <col min="1995" max="2234" width="9.140625" style="2"/>
    <col min="2235" max="2235" width="11.140625" style="2" customWidth="1"/>
    <col min="2236" max="2236" width="13.85546875" style="2" customWidth="1"/>
    <col min="2237" max="2237" width="48.42578125" style="2" customWidth="1"/>
    <col min="2238" max="2238" width="11.140625" style="2" customWidth="1"/>
    <col min="2239" max="2239" width="13.7109375" style="2" customWidth="1"/>
    <col min="2240" max="2240" width="11.42578125" style="2" customWidth="1"/>
    <col min="2241" max="2241" width="18.5703125" style="2" customWidth="1"/>
    <col min="2242" max="2242" width="7.7109375" style="2" customWidth="1"/>
    <col min="2243" max="2243" width="11.85546875" style="2" customWidth="1"/>
    <col min="2244" max="2244" width="10.42578125" style="2" customWidth="1"/>
    <col min="2245" max="2245" width="9.140625" style="2"/>
    <col min="2246" max="2246" width="2.140625" style="2" customWidth="1"/>
    <col min="2247" max="2248" width="9.140625" style="2"/>
    <col min="2249" max="2249" width="7.42578125" style="2" customWidth="1"/>
    <col min="2250" max="2250" width="10.28515625" style="2" customWidth="1"/>
    <col min="2251" max="2490" width="9.140625" style="2"/>
    <col min="2491" max="2491" width="11.140625" style="2" customWidth="1"/>
    <col min="2492" max="2492" width="13.85546875" style="2" customWidth="1"/>
    <col min="2493" max="2493" width="48.42578125" style="2" customWidth="1"/>
    <col min="2494" max="2494" width="11.140625" style="2" customWidth="1"/>
    <col min="2495" max="2495" width="13.7109375" style="2" customWidth="1"/>
    <col min="2496" max="2496" width="11.42578125" style="2" customWidth="1"/>
    <col min="2497" max="2497" width="18.5703125" style="2" customWidth="1"/>
    <col min="2498" max="2498" width="7.7109375" style="2" customWidth="1"/>
    <col min="2499" max="2499" width="11.85546875" style="2" customWidth="1"/>
    <col min="2500" max="2500" width="10.42578125" style="2" customWidth="1"/>
    <col min="2501" max="2501" width="9.140625" style="2"/>
    <col min="2502" max="2502" width="2.140625" style="2" customWidth="1"/>
    <col min="2503" max="2504" width="9.140625" style="2"/>
    <col min="2505" max="2505" width="7.42578125" style="2" customWidth="1"/>
    <col min="2506" max="2506" width="10.28515625" style="2" customWidth="1"/>
    <col min="2507" max="2746" width="9.140625" style="2"/>
    <col min="2747" max="2747" width="11.140625" style="2" customWidth="1"/>
    <col min="2748" max="2748" width="13.85546875" style="2" customWidth="1"/>
    <col min="2749" max="2749" width="48.42578125" style="2" customWidth="1"/>
    <col min="2750" max="2750" width="11.140625" style="2" customWidth="1"/>
    <col min="2751" max="2751" width="13.7109375" style="2" customWidth="1"/>
    <col min="2752" max="2752" width="11.42578125" style="2" customWidth="1"/>
    <col min="2753" max="2753" width="18.5703125" style="2" customWidth="1"/>
    <col min="2754" max="2754" width="7.7109375" style="2" customWidth="1"/>
    <col min="2755" max="2755" width="11.85546875" style="2" customWidth="1"/>
    <col min="2756" max="2756" width="10.42578125" style="2" customWidth="1"/>
    <col min="2757" max="2757" width="9.140625" style="2"/>
    <col min="2758" max="2758" width="2.140625" style="2" customWidth="1"/>
    <col min="2759" max="2760" width="9.140625" style="2"/>
    <col min="2761" max="2761" width="7.42578125" style="2" customWidth="1"/>
    <col min="2762" max="2762" width="10.28515625" style="2" customWidth="1"/>
    <col min="2763" max="3002" width="9.140625" style="2"/>
    <col min="3003" max="3003" width="11.140625" style="2" customWidth="1"/>
    <col min="3004" max="3004" width="13.85546875" style="2" customWidth="1"/>
    <col min="3005" max="3005" width="48.42578125" style="2" customWidth="1"/>
    <col min="3006" max="3006" width="11.140625" style="2" customWidth="1"/>
    <col min="3007" max="3007" width="13.7109375" style="2" customWidth="1"/>
    <col min="3008" max="3008" width="11.42578125" style="2" customWidth="1"/>
    <col min="3009" max="3009" width="18.5703125" style="2" customWidth="1"/>
    <col min="3010" max="3010" width="7.7109375" style="2" customWidth="1"/>
    <col min="3011" max="3011" width="11.85546875" style="2" customWidth="1"/>
    <col min="3012" max="3012" width="10.42578125" style="2" customWidth="1"/>
    <col min="3013" max="3013" width="9.140625" style="2"/>
    <col min="3014" max="3014" width="2.140625" style="2" customWidth="1"/>
    <col min="3015" max="3016" width="9.140625" style="2"/>
    <col min="3017" max="3017" width="7.42578125" style="2" customWidth="1"/>
    <col min="3018" max="3018" width="10.28515625" style="2" customWidth="1"/>
    <col min="3019" max="3258" width="9.140625" style="2"/>
    <col min="3259" max="3259" width="11.140625" style="2" customWidth="1"/>
    <col min="3260" max="3260" width="13.85546875" style="2" customWidth="1"/>
    <col min="3261" max="3261" width="48.42578125" style="2" customWidth="1"/>
    <col min="3262" max="3262" width="11.140625" style="2" customWidth="1"/>
    <col min="3263" max="3263" width="13.7109375" style="2" customWidth="1"/>
    <col min="3264" max="3264" width="11.42578125" style="2" customWidth="1"/>
    <col min="3265" max="3265" width="18.5703125" style="2" customWidth="1"/>
    <col min="3266" max="3266" width="7.7109375" style="2" customWidth="1"/>
    <col min="3267" max="3267" width="11.85546875" style="2" customWidth="1"/>
    <col min="3268" max="3268" width="10.42578125" style="2" customWidth="1"/>
    <col min="3269" max="3269" width="9.140625" style="2"/>
    <col min="3270" max="3270" width="2.140625" style="2" customWidth="1"/>
    <col min="3271" max="3272" width="9.140625" style="2"/>
    <col min="3273" max="3273" width="7.42578125" style="2" customWidth="1"/>
    <col min="3274" max="3274" width="10.28515625" style="2" customWidth="1"/>
    <col min="3275" max="3514" width="9.140625" style="2"/>
    <col min="3515" max="3515" width="11.140625" style="2" customWidth="1"/>
    <col min="3516" max="3516" width="13.85546875" style="2" customWidth="1"/>
    <col min="3517" max="3517" width="48.42578125" style="2" customWidth="1"/>
    <col min="3518" max="3518" width="11.140625" style="2" customWidth="1"/>
    <col min="3519" max="3519" width="13.7109375" style="2" customWidth="1"/>
    <col min="3520" max="3520" width="11.42578125" style="2" customWidth="1"/>
    <col min="3521" max="3521" width="18.5703125" style="2" customWidth="1"/>
    <col min="3522" max="3522" width="7.7109375" style="2" customWidth="1"/>
    <col min="3523" max="3523" width="11.85546875" style="2" customWidth="1"/>
    <col min="3524" max="3524" width="10.42578125" style="2" customWidth="1"/>
    <col min="3525" max="3525" width="9.140625" style="2"/>
    <col min="3526" max="3526" width="2.140625" style="2" customWidth="1"/>
    <col min="3527" max="3528" width="9.140625" style="2"/>
    <col min="3529" max="3529" width="7.42578125" style="2" customWidth="1"/>
    <col min="3530" max="3530" width="10.28515625" style="2" customWidth="1"/>
    <col min="3531" max="3770" width="9.140625" style="2"/>
    <col min="3771" max="3771" width="11.140625" style="2" customWidth="1"/>
    <col min="3772" max="3772" width="13.85546875" style="2" customWidth="1"/>
    <col min="3773" max="3773" width="48.42578125" style="2" customWidth="1"/>
    <col min="3774" max="3774" width="11.140625" style="2" customWidth="1"/>
    <col min="3775" max="3775" width="13.7109375" style="2" customWidth="1"/>
    <col min="3776" max="3776" width="11.42578125" style="2" customWidth="1"/>
    <col min="3777" max="3777" width="18.5703125" style="2" customWidth="1"/>
    <col min="3778" max="3778" width="7.7109375" style="2" customWidth="1"/>
    <col min="3779" max="3779" width="11.85546875" style="2" customWidth="1"/>
    <col min="3780" max="3780" width="10.42578125" style="2" customWidth="1"/>
    <col min="3781" max="3781" width="9.140625" style="2"/>
    <col min="3782" max="3782" width="2.140625" style="2" customWidth="1"/>
    <col min="3783" max="3784" width="9.140625" style="2"/>
    <col min="3785" max="3785" width="7.42578125" style="2" customWidth="1"/>
    <col min="3786" max="3786" width="10.28515625" style="2" customWidth="1"/>
    <col min="3787" max="4026" width="9.140625" style="2"/>
    <col min="4027" max="4027" width="11.140625" style="2" customWidth="1"/>
    <col min="4028" max="4028" width="13.85546875" style="2" customWidth="1"/>
    <col min="4029" max="4029" width="48.42578125" style="2" customWidth="1"/>
    <col min="4030" max="4030" width="11.140625" style="2" customWidth="1"/>
    <col min="4031" max="4031" width="13.7109375" style="2" customWidth="1"/>
    <col min="4032" max="4032" width="11.42578125" style="2" customWidth="1"/>
    <col min="4033" max="4033" width="18.5703125" style="2" customWidth="1"/>
    <col min="4034" max="4034" width="7.7109375" style="2" customWidth="1"/>
    <col min="4035" max="4035" width="11.85546875" style="2" customWidth="1"/>
    <col min="4036" max="4036" width="10.42578125" style="2" customWidth="1"/>
    <col min="4037" max="4037" width="9.140625" style="2"/>
    <col min="4038" max="4038" width="2.140625" style="2" customWidth="1"/>
    <col min="4039" max="4040" width="9.140625" style="2"/>
    <col min="4041" max="4041" width="7.42578125" style="2" customWidth="1"/>
    <col min="4042" max="4042" width="10.28515625" style="2" customWidth="1"/>
    <col min="4043" max="4282" width="9.140625" style="2"/>
    <col min="4283" max="4283" width="11.140625" style="2" customWidth="1"/>
    <col min="4284" max="4284" width="13.85546875" style="2" customWidth="1"/>
    <col min="4285" max="4285" width="48.42578125" style="2" customWidth="1"/>
    <col min="4286" max="4286" width="11.140625" style="2" customWidth="1"/>
    <col min="4287" max="4287" width="13.7109375" style="2" customWidth="1"/>
    <col min="4288" max="4288" width="11.42578125" style="2" customWidth="1"/>
    <col min="4289" max="4289" width="18.5703125" style="2" customWidth="1"/>
    <col min="4290" max="4290" width="7.7109375" style="2" customWidth="1"/>
    <col min="4291" max="4291" width="11.85546875" style="2" customWidth="1"/>
    <col min="4292" max="4292" width="10.42578125" style="2" customWidth="1"/>
    <col min="4293" max="4293" width="9.140625" style="2"/>
    <col min="4294" max="4294" width="2.140625" style="2" customWidth="1"/>
    <col min="4295" max="4296" width="9.140625" style="2"/>
    <col min="4297" max="4297" width="7.42578125" style="2" customWidth="1"/>
    <col min="4298" max="4298" width="10.28515625" style="2" customWidth="1"/>
    <col min="4299" max="4538" width="9.140625" style="2"/>
    <col min="4539" max="4539" width="11.140625" style="2" customWidth="1"/>
    <col min="4540" max="4540" width="13.85546875" style="2" customWidth="1"/>
    <col min="4541" max="4541" width="48.42578125" style="2" customWidth="1"/>
    <col min="4542" max="4542" width="11.140625" style="2" customWidth="1"/>
    <col min="4543" max="4543" width="13.7109375" style="2" customWidth="1"/>
    <col min="4544" max="4544" width="11.42578125" style="2" customWidth="1"/>
    <col min="4545" max="4545" width="18.5703125" style="2" customWidth="1"/>
    <col min="4546" max="4546" width="7.7109375" style="2" customWidth="1"/>
    <col min="4547" max="4547" width="11.85546875" style="2" customWidth="1"/>
    <col min="4548" max="4548" width="10.42578125" style="2" customWidth="1"/>
    <col min="4549" max="4549" width="9.140625" style="2"/>
    <col min="4550" max="4550" width="2.140625" style="2" customWidth="1"/>
    <col min="4551" max="4552" width="9.140625" style="2"/>
    <col min="4553" max="4553" width="7.42578125" style="2" customWidth="1"/>
    <col min="4554" max="4554" width="10.28515625" style="2" customWidth="1"/>
    <col min="4555" max="4794" width="9.140625" style="2"/>
    <col min="4795" max="4795" width="11.140625" style="2" customWidth="1"/>
    <col min="4796" max="4796" width="13.85546875" style="2" customWidth="1"/>
    <col min="4797" max="4797" width="48.42578125" style="2" customWidth="1"/>
    <col min="4798" max="4798" width="11.140625" style="2" customWidth="1"/>
    <col min="4799" max="4799" width="13.7109375" style="2" customWidth="1"/>
    <col min="4800" max="4800" width="11.42578125" style="2" customWidth="1"/>
    <col min="4801" max="4801" width="18.5703125" style="2" customWidth="1"/>
    <col min="4802" max="4802" width="7.7109375" style="2" customWidth="1"/>
    <col min="4803" max="4803" width="11.85546875" style="2" customWidth="1"/>
    <col min="4804" max="4804" width="10.42578125" style="2" customWidth="1"/>
    <col min="4805" max="4805" width="9.140625" style="2"/>
    <col min="4806" max="4806" width="2.140625" style="2" customWidth="1"/>
    <col min="4807" max="4808" width="9.140625" style="2"/>
    <col min="4809" max="4809" width="7.42578125" style="2" customWidth="1"/>
    <col min="4810" max="4810" width="10.28515625" style="2" customWidth="1"/>
    <col min="4811" max="5050" width="9.140625" style="2"/>
    <col min="5051" max="5051" width="11.140625" style="2" customWidth="1"/>
    <col min="5052" max="5052" width="13.85546875" style="2" customWidth="1"/>
    <col min="5053" max="5053" width="48.42578125" style="2" customWidth="1"/>
    <col min="5054" max="5054" width="11.140625" style="2" customWidth="1"/>
    <col min="5055" max="5055" width="13.7109375" style="2" customWidth="1"/>
    <col min="5056" max="5056" width="11.42578125" style="2" customWidth="1"/>
    <col min="5057" max="5057" width="18.5703125" style="2" customWidth="1"/>
    <col min="5058" max="5058" width="7.7109375" style="2" customWidth="1"/>
    <col min="5059" max="5059" width="11.85546875" style="2" customWidth="1"/>
    <col min="5060" max="5060" width="10.42578125" style="2" customWidth="1"/>
    <col min="5061" max="5061" width="9.140625" style="2"/>
    <col min="5062" max="5062" width="2.140625" style="2" customWidth="1"/>
    <col min="5063" max="5064" width="9.140625" style="2"/>
    <col min="5065" max="5065" width="7.42578125" style="2" customWidth="1"/>
    <col min="5066" max="5066" width="10.28515625" style="2" customWidth="1"/>
    <col min="5067" max="5306" width="9.140625" style="2"/>
    <col min="5307" max="5307" width="11.140625" style="2" customWidth="1"/>
    <col min="5308" max="5308" width="13.85546875" style="2" customWidth="1"/>
    <col min="5309" max="5309" width="48.42578125" style="2" customWidth="1"/>
    <col min="5310" max="5310" width="11.140625" style="2" customWidth="1"/>
    <col min="5311" max="5311" width="13.7109375" style="2" customWidth="1"/>
    <col min="5312" max="5312" width="11.42578125" style="2" customWidth="1"/>
    <col min="5313" max="5313" width="18.5703125" style="2" customWidth="1"/>
    <col min="5314" max="5314" width="7.7109375" style="2" customWidth="1"/>
    <col min="5315" max="5315" width="11.85546875" style="2" customWidth="1"/>
    <col min="5316" max="5316" width="10.42578125" style="2" customWidth="1"/>
    <col min="5317" max="5317" width="9.140625" style="2"/>
    <col min="5318" max="5318" width="2.140625" style="2" customWidth="1"/>
    <col min="5319" max="5320" width="9.140625" style="2"/>
    <col min="5321" max="5321" width="7.42578125" style="2" customWidth="1"/>
    <col min="5322" max="5322" width="10.28515625" style="2" customWidth="1"/>
    <col min="5323" max="5562" width="9.140625" style="2"/>
    <col min="5563" max="5563" width="11.140625" style="2" customWidth="1"/>
    <col min="5564" max="5564" width="13.85546875" style="2" customWidth="1"/>
    <col min="5565" max="5565" width="48.42578125" style="2" customWidth="1"/>
    <col min="5566" max="5566" width="11.140625" style="2" customWidth="1"/>
    <col min="5567" max="5567" width="13.7109375" style="2" customWidth="1"/>
    <col min="5568" max="5568" width="11.42578125" style="2" customWidth="1"/>
    <col min="5569" max="5569" width="18.5703125" style="2" customWidth="1"/>
    <col min="5570" max="5570" width="7.7109375" style="2" customWidth="1"/>
    <col min="5571" max="5571" width="11.85546875" style="2" customWidth="1"/>
    <col min="5572" max="5572" width="10.42578125" style="2" customWidth="1"/>
    <col min="5573" max="5573" width="9.140625" style="2"/>
    <col min="5574" max="5574" width="2.140625" style="2" customWidth="1"/>
    <col min="5575" max="5576" width="9.140625" style="2"/>
    <col min="5577" max="5577" width="7.42578125" style="2" customWidth="1"/>
    <col min="5578" max="5578" width="10.28515625" style="2" customWidth="1"/>
    <col min="5579" max="5818" width="9.140625" style="2"/>
    <col min="5819" max="5819" width="11.140625" style="2" customWidth="1"/>
    <col min="5820" max="5820" width="13.85546875" style="2" customWidth="1"/>
    <col min="5821" max="5821" width="48.42578125" style="2" customWidth="1"/>
    <col min="5822" max="5822" width="11.140625" style="2" customWidth="1"/>
    <col min="5823" max="5823" width="13.7109375" style="2" customWidth="1"/>
    <col min="5824" max="5824" width="11.42578125" style="2" customWidth="1"/>
    <col min="5825" max="5825" width="18.5703125" style="2" customWidth="1"/>
    <col min="5826" max="5826" width="7.7109375" style="2" customWidth="1"/>
    <col min="5827" max="5827" width="11.85546875" style="2" customWidth="1"/>
    <col min="5828" max="5828" width="10.42578125" style="2" customWidth="1"/>
    <col min="5829" max="5829" width="9.140625" style="2"/>
    <col min="5830" max="5830" width="2.140625" style="2" customWidth="1"/>
    <col min="5831" max="5832" width="9.140625" style="2"/>
    <col min="5833" max="5833" width="7.42578125" style="2" customWidth="1"/>
    <col min="5834" max="5834" width="10.28515625" style="2" customWidth="1"/>
    <col min="5835" max="6074" width="9.140625" style="2"/>
    <col min="6075" max="6075" width="11.140625" style="2" customWidth="1"/>
    <col min="6076" max="6076" width="13.85546875" style="2" customWidth="1"/>
    <col min="6077" max="6077" width="48.42578125" style="2" customWidth="1"/>
    <col min="6078" max="6078" width="11.140625" style="2" customWidth="1"/>
    <col min="6079" max="6079" width="13.7109375" style="2" customWidth="1"/>
    <col min="6080" max="6080" width="11.42578125" style="2" customWidth="1"/>
    <col min="6081" max="6081" width="18.5703125" style="2" customWidth="1"/>
    <col min="6082" max="6082" width="7.7109375" style="2" customWidth="1"/>
    <col min="6083" max="6083" width="11.85546875" style="2" customWidth="1"/>
    <col min="6084" max="6084" width="10.42578125" style="2" customWidth="1"/>
    <col min="6085" max="6085" width="9.140625" style="2"/>
    <col min="6086" max="6086" width="2.140625" style="2" customWidth="1"/>
    <col min="6087" max="6088" width="9.140625" style="2"/>
    <col min="6089" max="6089" width="7.42578125" style="2" customWidth="1"/>
    <col min="6090" max="6090" width="10.28515625" style="2" customWidth="1"/>
    <col min="6091" max="6330" width="9.140625" style="2"/>
    <col min="6331" max="6331" width="11.140625" style="2" customWidth="1"/>
    <col min="6332" max="6332" width="13.85546875" style="2" customWidth="1"/>
    <col min="6333" max="6333" width="48.42578125" style="2" customWidth="1"/>
    <col min="6334" max="6334" width="11.140625" style="2" customWidth="1"/>
    <col min="6335" max="6335" width="13.7109375" style="2" customWidth="1"/>
    <col min="6336" max="6336" width="11.42578125" style="2" customWidth="1"/>
    <col min="6337" max="6337" width="18.5703125" style="2" customWidth="1"/>
    <col min="6338" max="6338" width="7.7109375" style="2" customWidth="1"/>
    <col min="6339" max="6339" width="11.85546875" style="2" customWidth="1"/>
    <col min="6340" max="6340" width="10.42578125" style="2" customWidth="1"/>
    <col min="6341" max="6341" width="9.140625" style="2"/>
    <col min="6342" max="6342" width="2.140625" style="2" customWidth="1"/>
    <col min="6343" max="6344" width="9.140625" style="2"/>
    <col min="6345" max="6345" width="7.42578125" style="2" customWidth="1"/>
    <col min="6346" max="6346" width="10.28515625" style="2" customWidth="1"/>
    <col min="6347" max="6586" width="9.140625" style="2"/>
    <col min="6587" max="6587" width="11.140625" style="2" customWidth="1"/>
    <col min="6588" max="6588" width="13.85546875" style="2" customWidth="1"/>
    <col min="6589" max="6589" width="48.42578125" style="2" customWidth="1"/>
    <col min="6590" max="6590" width="11.140625" style="2" customWidth="1"/>
    <col min="6591" max="6591" width="13.7109375" style="2" customWidth="1"/>
    <col min="6592" max="6592" width="11.42578125" style="2" customWidth="1"/>
    <col min="6593" max="6593" width="18.5703125" style="2" customWidth="1"/>
    <col min="6594" max="6594" width="7.7109375" style="2" customWidth="1"/>
    <col min="6595" max="6595" width="11.85546875" style="2" customWidth="1"/>
    <col min="6596" max="6596" width="10.42578125" style="2" customWidth="1"/>
    <col min="6597" max="6597" width="9.140625" style="2"/>
    <col min="6598" max="6598" width="2.140625" style="2" customWidth="1"/>
    <col min="6599" max="6600" width="9.140625" style="2"/>
    <col min="6601" max="6601" width="7.42578125" style="2" customWidth="1"/>
    <col min="6602" max="6602" width="10.28515625" style="2" customWidth="1"/>
    <col min="6603" max="6842" width="9.140625" style="2"/>
    <col min="6843" max="6843" width="11.140625" style="2" customWidth="1"/>
    <col min="6844" max="6844" width="13.85546875" style="2" customWidth="1"/>
    <col min="6845" max="6845" width="48.42578125" style="2" customWidth="1"/>
    <col min="6846" max="6846" width="11.140625" style="2" customWidth="1"/>
    <col min="6847" max="6847" width="13.7109375" style="2" customWidth="1"/>
    <col min="6848" max="6848" width="11.42578125" style="2" customWidth="1"/>
    <col min="6849" max="6849" width="18.5703125" style="2" customWidth="1"/>
    <col min="6850" max="6850" width="7.7109375" style="2" customWidth="1"/>
    <col min="6851" max="6851" width="11.85546875" style="2" customWidth="1"/>
    <col min="6852" max="6852" width="10.42578125" style="2" customWidth="1"/>
    <col min="6853" max="6853" width="9.140625" style="2"/>
    <col min="6854" max="6854" width="2.140625" style="2" customWidth="1"/>
    <col min="6855" max="6856" width="9.140625" style="2"/>
    <col min="6857" max="6857" width="7.42578125" style="2" customWidth="1"/>
    <col min="6858" max="6858" width="10.28515625" style="2" customWidth="1"/>
    <col min="6859" max="7098" width="9.140625" style="2"/>
    <col min="7099" max="7099" width="11.140625" style="2" customWidth="1"/>
    <col min="7100" max="7100" width="13.85546875" style="2" customWidth="1"/>
    <col min="7101" max="7101" width="48.42578125" style="2" customWidth="1"/>
    <col min="7102" max="7102" width="11.140625" style="2" customWidth="1"/>
    <col min="7103" max="7103" width="13.7109375" style="2" customWidth="1"/>
    <col min="7104" max="7104" width="11.42578125" style="2" customWidth="1"/>
    <col min="7105" max="7105" width="18.5703125" style="2" customWidth="1"/>
    <col min="7106" max="7106" width="7.7109375" style="2" customWidth="1"/>
    <col min="7107" max="7107" width="11.85546875" style="2" customWidth="1"/>
    <col min="7108" max="7108" width="10.42578125" style="2" customWidth="1"/>
    <col min="7109" max="7109" width="9.140625" style="2"/>
    <col min="7110" max="7110" width="2.140625" style="2" customWidth="1"/>
    <col min="7111" max="7112" width="9.140625" style="2"/>
    <col min="7113" max="7113" width="7.42578125" style="2" customWidth="1"/>
    <col min="7114" max="7114" width="10.28515625" style="2" customWidth="1"/>
    <col min="7115" max="7354" width="9.140625" style="2"/>
    <col min="7355" max="7355" width="11.140625" style="2" customWidth="1"/>
    <col min="7356" max="7356" width="13.85546875" style="2" customWidth="1"/>
    <col min="7357" max="7357" width="48.42578125" style="2" customWidth="1"/>
    <col min="7358" max="7358" width="11.140625" style="2" customWidth="1"/>
    <col min="7359" max="7359" width="13.7109375" style="2" customWidth="1"/>
    <col min="7360" max="7360" width="11.42578125" style="2" customWidth="1"/>
    <col min="7361" max="7361" width="18.5703125" style="2" customWidth="1"/>
    <col min="7362" max="7362" width="7.7109375" style="2" customWidth="1"/>
    <col min="7363" max="7363" width="11.85546875" style="2" customWidth="1"/>
    <col min="7364" max="7364" width="10.42578125" style="2" customWidth="1"/>
    <col min="7365" max="7365" width="9.140625" style="2"/>
    <col min="7366" max="7366" width="2.140625" style="2" customWidth="1"/>
    <col min="7367" max="7368" width="9.140625" style="2"/>
    <col min="7369" max="7369" width="7.42578125" style="2" customWidth="1"/>
    <col min="7370" max="7370" width="10.28515625" style="2" customWidth="1"/>
    <col min="7371" max="7610" width="9.140625" style="2"/>
    <col min="7611" max="7611" width="11.140625" style="2" customWidth="1"/>
    <col min="7612" max="7612" width="13.85546875" style="2" customWidth="1"/>
    <col min="7613" max="7613" width="48.42578125" style="2" customWidth="1"/>
    <col min="7614" max="7614" width="11.140625" style="2" customWidth="1"/>
    <col min="7615" max="7615" width="13.7109375" style="2" customWidth="1"/>
    <col min="7616" max="7616" width="11.42578125" style="2" customWidth="1"/>
    <col min="7617" max="7617" width="18.5703125" style="2" customWidth="1"/>
    <col min="7618" max="7618" width="7.7109375" style="2" customWidth="1"/>
    <col min="7619" max="7619" width="11.85546875" style="2" customWidth="1"/>
    <col min="7620" max="7620" width="10.42578125" style="2" customWidth="1"/>
    <col min="7621" max="7621" width="9.140625" style="2"/>
    <col min="7622" max="7622" width="2.140625" style="2" customWidth="1"/>
    <col min="7623" max="7624" width="9.140625" style="2"/>
    <col min="7625" max="7625" width="7.42578125" style="2" customWidth="1"/>
    <col min="7626" max="7626" width="10.28515625" style="2" customWidth="1"/>
    <col min="7627" max="7866" width="9.140625" style="2"/>
    <col min="7867" max="7867" width="11.140625" style="2" customWidth="1"/>
    <col min="7868" max="7868" width="13.85546875" style="2" customWidth="1"/>
    <col min="7869" max="7869" width="48.42578125" style="2" customWidth="1"/>
    <col min="7870" max="7870" width="11.140625" style="2" customWidth="1"/>
    <col min="7871" max="7871" width="13.7109375" style="2" customWidth="1"/>
    <col min="7872" max="7872" width="11.42578125" style="2" customWidth="1"/>
    <col min="7873" max="7873" width="18.5703125" style="2" customWidth="1"/>
    <col min="7874" max="7874" width="7.7109375" style="2" customWidth="1"/>
    <col min="7875" max="7875" width="11.85546875" style="2" customWidth="1"/>
    <col min="7876" max="7876" width="10.42578125" style="2" customWidth="1"/>
    <col min="7877" max="7877" width="9.140625" style="2"/>
    <col min="7878" max="7878" width="2.140625" style="2" customWidth="1"/>
    <col min="7879" max="7880" width="9.140625" style="2"/>
    <col min="7881" max="7881" width="7.42578125" style="2" customWidth="1"/>
    <col min="7882" max="7882" width="10.28515625" style="2" customWidth="1"/>
    <col min="7883" max="8122" width="9.140625" style="2"/>
    <col min="8123" max="8123" width="11.140625" style="2" customWidth="1"/>
    <col min="8124" max="8124" width="13.85546875" style="2" customWidth="1"/>
    <col min="8125" max="8125" width="48.42578125" style="2" customWidth="1"/>
    <col min="8126" max="8126" width="11.140625" style="2" customWidth="1"/>
    <col min="8127" max="8127" width="13.7109375" style="2" customWidth="1"/>
    <col min="8128" max="8128" width="11.42578125" style="2" customWidth="1"/>
    <col min="8129" max="8129" width="18.5703125" style="2" customWidth="1"/>
    <col min="8130" max="8130" width="7.7109375" style="2" customWidth="1"/>
    <col min="8131" max="8131" width="11.85546875" style="2" customWidth="1"/>
    <col min="8132" max="8132" width="10.42578125" style="2" customWidth="1"/>
    <col min="8133" max="8133" width="9.140625" style="2"/>
    <col min="8134" max="8134" width="2.140625" style="2" customWidth="1"/>
    <col min="8135" max="8136" width="9.140625" style="2"/>
    <col min="8137" max="8137" width="7.42578125" style="2" customWidth="1"/>
    <col min="8138" max="8138" width="10.28515625" style="2" customWidth="1"/>
    <col min="8139" max="8378" width="9.140625" style="2"/>
    <col min="8379" max="8379" width="11.140625" style="2" customWidth="1"/>
    <col min="8380" max="8380" width="13.85546875" style="2" customWidth="1"/>
    <col min="8381" max="8381" width="48.42578125" style="2" customWidth="1"/>
    <col min="8382" max="8382" width="11.140625" style="2" customWidth="1"/>
    <col min="8383" max="8383" width="13.7109375" style="2" customWidth="1"/>
    <col min="8384" max="8384" width="11.42578125" style="2" customWidth="1"/>
    <col min="8385" max="8385" width="18.5703125" style="2" customWidth="1"/>
    <col min="8386" max="8386" width="7.7109375" style="2" customWidth="1"/>
    <col min="8387" max="8387" width="11.85546875" style="2" customWidth="1"/>
    <col min="8388" max="8388" width="10.42578125" style="2" customWidth="1"/>
    <col min="8389" max="8389" width="9.140625" style="2"/>
    <col min="8390" max="8390" width="2.140625" style="2" customWidth="1"/>
    <col min="8391" max="8392" width="9.140625" style="2"/>
    <col min="8393" max="8393" width="7.42578125" style="2" customWidth="1"/>
    <col min="8394" max="8394" width="10.28515625" style="2" customWidth="1"/>
    <col min="8395" max="8634" width="9.140625" style="2"/>
    <col min="8635" max="8635" width="11.140625" style="2" customWidth="1"/>
    <col min="8636" max="8636" width="13.85546875" style="2" customWidth="1"/>
    <col min="8637" max="8637" width="48.42578125" style="2" customWidth="1"/>
    <col min="8638" max="8638" width="11.140625" style="2" customWidth="1"/>
    <col min="8639" max="8639" width="13.7109375" style="2" customWidth="1"/>
    <col min="8640" max="8640" width="11.42578125" style="2" customWidth="1"/>
    <col min="8641" max="8641" width="18.5703125" style="2" customWidth="1"/>
    <col min="8642" max="8642" width="7.7109375" style="2" customWidth="1"/>
    <col min="8643" max="8643" width="11.85546875" style="2" customWidth="1"/>
    <col min="8644" max="8644" width="10.42578125" style="2" customWidth="1"/>
    <col min="8645" max="8645" width="9.140625" style="2"/>
    <col min="8646" max="8646" width="2.140625" style="2" customWidth="1"/>
    <col min="8647" max="8648" width="9.140625" style="2"/>
    <col min="8649" max="8649" width="7.42578125" style="2" customWidth="1"/>
    <col min="8650" max="8650" width="10.28515625" style="2" customWidth="1"/>
    <col min="8651" max="8890" width="9.140625" style="2"/>
    <col min="8891" max="8891" width="11.140625" style="2" customWidth="1"/>
    <col min="8892" max="8892" width="13.85546875" style="2" customWidth="1"/>
    <col min="8893" max="8893" width="48.42578125" style="2" customWidth="1"/>
    <col min="8894" max="8894" width="11.140625" style="2" customWidth="1"/>
    <col min="8895" max="8895" width="13.7109375" style="2" customWidth="1"/>
    <col min="8896" max="8896" width="11.42578125" style="2" customWidth="1"/>
    <col min="8897" max="8897" width="18.5703125" style="2" customWidth="1"/>
    <col min="8898" max="8898" width="7.7109375" style="2" customWidth="1"/>
    <col min="8899" max="8899" width="11.85546875" style="2" customWidth="1"/>
    <col min="8900" max="8900" width="10.42578125" style="2" customWidth="1"/>
    <col min="8901" max="8901" width="9.140625" style="2"/>
    <col min="8902" max="8902" width="2.140625" style="2" customWidth="1"/>
    <col min="8903" max="8904" width="9.140625" style="2"/>
    <col min="8905" max="8905" width="7.42578125" style="2" customWidth="1"/>
    <col min="8906" max="8906" width="10.28515625" style="2" customWidth="1"/>
    <col min="8907" max="9146" width="9.140625" style="2"/>
    <col min="9147" max="9147" width="11.140625" style="2" customWidth="1"/>
    <col min="9148" max="9148" width="13.85546875" style="2" customWidth="1"/>
    <col min="9149" max="9149" width="48.42578125" style="2" customWidth="1"/>
    <col min="9150" max="9150" width="11.140625" style="2" customWidth="1"/>
    <col min="9151" max="9151" width="13.7109375" style="2" customWidth="1"/>
    <col min="9152" max="9152" width="11.42578125" style="2" customWidth="1"/>
    <col min="9153" max="9153" width="18.5703125" style="2" customWidth="1"/>
    <col min="9154" max="9154" width="7.7109375" style="2" customWidth="1"/>
    <col min="9155" max="9155" width="11.85546875" style="2" customWidth="1"/>
    <col min="9156" max="9156" width="10.42578125" style="2" customWidth="1"/>
    <col min="9157" max="9157" width="9.140625" style="2"/>
    <col min="9158" max="9158" width="2.140625" style="2" customWidth="1"/>
    <col min="9159" max="9160" width="9.140625" style="2"/>
    <col min="9161" max="9161" width="7.42578125" style="2" customWidth="1"/>
    <col min="9162" max="9162" width="10.28515625" style="2" customWidth="1"/>
    <col min="9163" max="9402" width="9.140625" style="2"/>
    <col min="9403" max="9403" width="11.140625" style="2" customWidth="1"/>
    <col min="9404" max="9404" width="13.85546875" style="2" customWidth="1"/>
    <col min="9405" max="9405" width="48.42578125" style="2" customWidth="1"/>
    <col min="9406" max="9406" width="11.140625" style="2" customWidth="1"/>
    <col min="9407" max="9407" width="13.7109375" style="2" customWidth="1"/>
    <col min="9408" max="9408" width="11.42578125" style="2" customWidth="1"/>
    <col min="9409" max="9409" width="18.5703125" style="2" customWidth="1"/>
    <col min="9410" max="9410" width="7.7109375" style="2" customWidth="1"/>
    <col min="9411" max="9411" width="11.85546875" style="2" customWidth="1"/>
    <col min="9412" max="9412" width="10.42578125" style="2" customWidth="1"/>
    <col min="9413" max="9413" width="9.140625" style="2"/>
    <col min="9414" max="9414" width="2.140625" style="2" customWidth="1"/>
    <col min="9415" max="9416" width="9.140625" style="2"/>
    <col min="9417" max="9417" width="7.42578125" style="2" customWidth="1"/>
    <col min="9418" max="9418" width="10.28515625" style="2" customWidth="1"/>
    <col min="9419" max="9658" width="9.140625" style="2"/>
    <col min="9659" max="9659" width="11.140625" style="2" customWidth="1"/>
    <col min="9660" max="9660" width="13.85546875" style="2" customWidth="1"/>
    <col min="9661" max="9661" width="48.42578125" style="2" customWidth="1"/>
    <col min="9662" max="9662" width="11.140625" style="2" customWidth="1"/>
    <col min="9663" max="9663" width="13.7109375" style="2" customWidth="1"/>
    <col min="9664" max="9664" width="11.42578125" style="2" customWidth="1"/>
    <col min="9665" max="9665" width="18.5703125" style="2" customWidth="1"/>
    <col min="9666" max="9666" width="7.7109375" style="2" customWidth="1"/>
    <col min="9667" max="9667" width="11.85546875" style="2" customWidth="1"/>
    <col min="9668" max="9668" width="10.42578125" style="2" customWidth="1"/>
    <col min="9669" max="9669" width="9.140625" style="2"/>
    <col min="9670" max="9670" width="2.140625" style="2" customWidth="1"/>
    <col min="9671" max="9672" width="9.140625" style="2"/>
    <col min="9673" max="9673" width="7.42578125" style="2" customWidth="1"/>
    <col min="9674" max="9674" width="10.28515625" style="2" customWidth="1"/>
    <col min="9675" max="9914" width="9.140625" style="2"/>
    <col min="9915" max="9915" width="11.140625" style="2" customWidth="1"/>
    <col min="9916" max="9916" width="13.85546875" style="2" customWidth="1"/>
    <col min="9917" max="9917" width="48.42578125" style="2" customWidth="1"/>
    <col min="9918" max="9918" width="11.140625" style="2" customWidth="1"/>
    <col min="9919" max="9919" width="13.7109375" style="2" customWidth="1"/>
    <col min="9920" max="9920" width="11.42578125" style="2" customWidth="1"/>
    <col min="9921" max="9921" width="18.5703125" style="2" customWidth="1"/>
    <col min="9922" max="9922" width="7.7109375" style="2" customWidth="1"/>
    <col min="9923" max="9923" width="11.85546875" style="2" customWidth="1"/>
    <col min="9924" max="9924" width="10.42578125" style="2" customWidth="1"/>
    <col min="9925" max="9925" width="9.140625" style="2"/>
    <col min="9926" max="9926" width="2.140625" style="2" customWidth="1"/>
    <col min="9927" max="9928" width="9.140625" style="2"/>
    <col min="9929" max="9929" width="7.42578125" style="2" customWidth="1"/>
    <col min="9930" max="9930" width="10.28515625" style="2" customWidth="1"/>
    <col min="9931" max="10170" width="9.140625" style="2"/>
    <col min="10171" max="10171" width="11.140625" style="2" customWidth="1"/>
    <col min="10172" max="10172" width="13.85546875" style="2" customWidth="1"/>
    <col min="10173" max="10173" width="48.42578125" style="2" customWidth="1"/>
    <col min="10174" max="10174" width="11.140625" style="2" customWidth="1"/>
    <col min="10175" max="10175" width="13.7109375" style="2" customWidth="1"/>
    <col min="10176" max="10176" width="11.42578125" style="2" customWidth="1"/>
    <col min="10177" max="10177" width="18.5703125" style="2" customWidth="1"/>
    <col min="10178" max="10178" width="7.7109375" style="2" customWidth="1"/>
    <col min="10179" max="10179" width="11.85546875" style="2" customWidth="1"/>
    <col min="10180" max="10180" width="10.42578125" style="2" customWidth="1"/>
    <col min="10181" max="10181" width="9.140625" style="2"/>
    <col min="10182" max="10182" width="2.140625" style="2" customWidth="1"/>
    <col min="10183" max="10184" width="9.140625" style="2"/>
    <col min="10185" max="10185" width="7.42578125" style="2" customWidth="1"/>
    <col min="10186" max="10186" width="10.28515625" style="2" customWidth="1"/>
    <col min="10187" max="10426" width="9.140625" style="2"/>
    <col min="10427" max="10427" width="11.140625" style="2" customWidth="1"/>
    <col min="10428" max="10428" width="13.85546875" style="2" customWidth="1"/>
    <col min="10429" max="10429" width="48.42578125" style="2" customWidth="1"/>
    <col min="10430" max="10430" width="11.140625" style="2" customWidth="1"/>
    <col min="10431" max="10431" width="13.7109375" style="2" customWidth="1"/>
    <col min="10432" max="10432" width="11.42578125" style="2" customWidth="1"/>
    <col min="10433" max="10433" width="18.5703125" style="2" customWidth="1"/>
    <col min="10434" max="10434" width="7.7109375" style="2" customWidth="1"/>
    <col min="10435" max="10435" width="11.85546875" style="2" customWidth="1"/>
    <col min="10436" max="10436" width="10.42578125" style="2" customWidth="1"/>
    <col min="10437" max="10437" width="9.140625" style="2"/>
    <col min="10438" max="10438" width="2.140625" style="2" customWidth="1"/>
    <col min="10439" max="10440" width="9.140625" style="2"/>
    <col min="10441" max="10441" width="7.42578125" style="2" customWidth="1"/>
    <col min="10442" max="10442" width="10.28515625" style="2" customWidth="1"/>
    <col min="10443" max="10682" width="9.140625" style="2"/>
    <col min="10683" max="10683" width="11.140625" style="2" customWidth="1"/>
    <col min="10684" max="10684" width="13.85546875" style="2" customWidth="1"/>
    <col min="10685" max="10685" width="48.42578125" style="2" customWidth="1"/>
    <col min="10686" max="10686" width="11.140625" style="2" customWidth="1"/>
    <col min="10687" max="10687" width="13.7109375" style="2" customWidth="1"/>
    <col min="10688" max="10688" width="11.42578125" style="2" customWidth="1"/>
    <col min="10689" max="10689" width="18.5703125" style="2" customWidth="1"/>
    <col min="10690" max="10690" width="7.7109375" style="2" customWidth="1"/>
    <col min="10691" max="10691" width="11.85546875" style="2" customWidth="1"/>
    <col min="10692" max="10692" width="10.42578125" style="2" customWidth="1"/>
    <col min="10693" max="10693" width="9.140625" style="2"/>
    <col min="10694" max="10694" width="2.140625" style="2" customWidth="1"/>
    <col min="10695" max="10696" width="9.140625" style="2"/>
    <col min="10697" max="10697" width="7.42578125" style="2" customWidth="1"/>
    <col min="10698" max="10698" width="10.28515625" style="2" customWidth="1"/>
    <col min="10699" max="10938" width="9.140625" style="2"/>
    <col min="10939" max="10939" width="11.140625" style="2" customWidth="1"/>
    <col min="10940" max="10940" width="13.85546875" style="2" customWidth="1"/>
    <col min="10941" max="10941" width="48.42578125" style="2" customWidth="1"/>
    <col min="10942" max="10942" width="11.140625" style="2" customWidth="1"/>
    <col min="10943" max="10943" width="13.7109375" style="2" customWidth="1"/>
    <col min="10944" max="10944" width="11.42578125" style="2" customWidth="1"/>
    <col min="10945" max="10945" width="18.5703125" style="2" customWidth="1"/>
    <col min="10946" max="10946" width="7.7109375" style="2" customWidth="1"/>
    <col min="10947" max="10947" width="11.85546875" style="2" customWidth="1"/>
    <col min="10948" max="10948" width="10.42578125" style="2" customWidth="1"/>
    <col min="10949" max="10949" width="9.140625" style="2"/>
    <col min="10950" max="10950" width="2.140625" style="2" customWidth="1"/>
    <col min="10951" max="10952" width="9.140625" style="2"/>
    <col min="10953" max="10953" width="7.42578125" style="2" customWidth="1"/>
    <col min="10954" max="10954" width="10.28515625" style="2" customWidth="1"/>
    <col min="10955" max="11194" width="9.140625" style="2"/>
    <col min="11195" max="11195" width="11.140625" style="2" customWidth="1"/>
    <col min="11196" max="11196" width="13.85546875" style="2" customWidth="1"/>
    <col min="11197" max="11197" width="48.42578125" style="2" customWidth="1"/>
    <col min="11198" max="11198" width="11.140625" style="2" customWidth="1"/>
    <col min="11199" max="11199" width="13.7109375" style="2" customWidth="1"/>
    <col min="11200" max="11200" width="11.42578125" style="2" customWidth="1"/>
    <col min="11201" max="11201" width="18.5703125" style="2" customWidth="1"/>
    <col min="11202" max="11202" width="7.7109375" style="2" customWidth="1"/>
    <col min="11203" max="11203" width="11.85546875" style="2" customWidth="1"/>
    <col min="11204" max="11204" width="10.42578125" style="2" customWidth="1"/>
    <col min="11205" max="11205" width="9.140625" style="2"/>
    <col min="11206" max="11206" width="2.140625" style="2" customWidth="1"/>
    <col min="11207" max="11208" width="9.140625" style="2"/>
    <col min="11209" max="11209" width="7.42578125" style="2" customWidth="1"/>
    <col min="11210" max="11210" width="10.28515625" style="2" customWidth="1"/>
    <col min="11211" max="11450" width="9.140625" style="2"/>
    <col min="11451" max="11451" width="11.140625" style="2" customWidth="1"/>
    <col min="11452" max="11452" width="13.85546875" style="2" customWidth="1"/>
    <col min="11453" max="11453" width="48.42578125" style="2" customWidth="1"/>
    <col min="11454" max="11454" width="11.140625" style="2" customWidth="1"/>
    <col min="11455" max="11455" width="13.7109375" style="2" customWidth="1"/>
    <col min="11456" max="11456" width="11.42578125" style="2" customWidth="1"/>
    <col min="11457" max="11457" width="18.5703125" style="2" customWidth="1"/>
    <col min="11458" max="11458" width="7.7109375" style="2" customWidth="1"/>
    <col min="11459" max="11459" width="11.85546875" style="2" customWidth="1"/>
    <col min="11460" max="11460" width="10.42578125" style="2" customWidth="1"/>
    <col min="11461" max="11461" width="9.140625" style="2"/>
    <col min="11462" max="11462" width="2.140625" style="2" customWidth="1"/>
    <col min="11463" max="11464" width="9.140625" style="2"/>
    <col min="11465" max="11465" width="7.42578125" style="2" customWidth="1"/>
    <col min="11466" max="11466" width="10.28515625" style="2" customWidth="1"/>
    <col min="11467" max="11706" width="9.140625" style="2"/>
    <col min="11707" max="11707" width="11.140625" style="2" customWidth="1"/>
    <col min="11708" max="11708" width="13.85546875" style="2" customWidth="1"/>
    <col min="11709" max="11709" width="48.42578125" style="2" customWidth="1"/>
    <col min="11710" max="11710" width="11.140625" style="2" customWidth="1"/>
    <col min="11711" max="11711" width="13.7109375" style="2" customWidth="1"/>
    <col min="11712" max="11712" width="11.42578125" style="2" customWidth="1"/>
    <col min="11713" max="11713" width="18.5703125" style="2" customWidth="1"/>
    <col min="11714" max="11714" width="7.7109375" style="2" customWidth="1"/>
    <col min="11715" max="11715" width="11.85546875" style="2" customWidth="1"/>
    <col min="11716" max="11716" width="10.42578125" style="2" customWidth="1"/>
    <col min="11717" max="11717" width="9.140625" style="2"/>
    <col min="11718" max="11718" width="2.140625" style="2" customWidth="1"/>
    <col min="11719" max="11720" width="9.140625" style="2"/>
    <col min="11721" max="11721" width="7.42578125" style="2" customWidth="1"/>
    <col min="11722" max="11722" width="10.28515625" style="2" customWidth="1"/>
    <col min="11723" max="11962" width="9.140625" style="2"/>
    <col min="11963" max="11963" width="11.140625" style="2" customWidth="1"/>
    <col min="11964" max="11964" width="13.85546875" style="2" customWidth="1"/>
    <col min="11965" max="11965" width="48.42578125" style="2" customWidth="1"/>
    <col min="11966" max="11966" width="11.140625" style="2" customWidth="1"/>
    <col min="11967" max="11967" width="13.7109375" style="2" customWidth="1"/>
    <col min="11968" max="11968" width="11.42578125" style="2" customWidth="1"/>
    <col min="11969" max="11969" width="18.5703125" style="2" customWidth="1"/>
    <col min="11970" max="11970" width="7.7109375" style="2" customWidth="1"/>
    <col min="11971" max="11971" width="11.85546875" style="2" customWidth="1"/>
    <col min="11972" max="11972" width="10.42578125" style="2" customWidth="1"/>
    <col min="11973" max="11973" width="9.140625" style="2"/>
    <col min="11974" max="11974" width="2.140625" style="2" customWidth="1"/>
    <col min="11975" max="11976" width="9.140625" style="2"/>
    <col min="11977" max="11977" width="7.42578125" style="2" customWidth="1"/>
    <col min="11978" max="11978" width="10.28515625" style="2" customWidth="1"/>
    <col min="11979" max="12218" width="9.140625" style="2"/>
    <col min="12219" max="12219" width="11.140625" style="2" customWidth="1"/>
    <col min="12220" max="12220" width="13.85546875" style="2" customWidth="1"/>
    <col min="12221" max="12221" width="48.42578125" style="2" customWidth="1"/>
    <col min="12222" max="12222" width="11.140625" style="2" customWidth="1"/>
    <col min="12223" max="12223" width="13.7109375" style="2" customWidth="1"/>
    <col min="12224" max="12224" width="11.42578125" style="2" customWidth="1"/>
    <col min="12225" max="12225" width="18.5703125" style="2" customWidth="1"/>
    <col min="12226" max="12226" width="7.7109375" style="2" customWidth="1"/>
    <col min="12227" max="12227" width="11.85546875" style="2" customWidth="1"/>
    <col min="12228" max="12228" width="10.42578125" style="2" customWidth="1"/>
    <col min="12229" max="12229" width="9.140625" style="2"/>
    <col min="12230" max="12230" width="2.140625" style="2" customWidth="1"/>
    <col min="12231" max="12232" width="9.140625" style="2"/>
    <col min="12233" max="12233" width="7.42578125" style="2" customWidth="1"/>
    <col min="12234" max="12234" width="10.28515625" style="2" customWidth="1"/>
    <col min="12235" max="12474" width="9.140625" style="2"/>
    <col min="12475" max="12475" width="11.140625" style="2" customWidth="1"/>
    <col min="12476" max="12476" width="13.85546875" style="2" customWidth="1"/>
    <col min="12477" max="12477" width="48.42578125" style="2" customWidth="1"/>
    <col min="12478" max="12478" width="11.140625" style="2" customWidth="1"/>
    <col min="12479" max="12479" width="13.7109375" style="2" customWidth="1"/>
    <col min="12480" max="12480" width="11.42578125" style="2" customWidth="1"/>
    <col min="12481" max="12481" width="18.5703125" style="2" customWidth="1"/>
    <col min="12482" max="12482" width="7.7109375" style="2" customWidth="1"/>
    <col min="12483" max="12483" width="11.85546875" style="2" customWidth="1"/>
    <col min="12484" max="12484" width="10.42578125" style="2" customWidth="1"/>
    <col min="12485" max="12485" width="9.140625" style="2"/>
    <col min="12486" max="12486" width="2.140625" style="2" customWidth="1"/>
    <col min="12487" max="12488" width="9.140625" style="2"/>
    <col min="12489" max="12489" width="7.42578125" style="2" customWidth="1"/>
    <col min="12490" max="12490" width="10.28515625" style="2" customWidth="1"/>
    <col min="12491" max="12730" width="9.140625" style="2"/>
    <col min="12731" max="12731" width="11.140625" style="2" customWidth="1"/>
    <col min="12732" max="12732" width="13.85546875" style="2" customWidth="1"/>
    <col min="12733" max="12733" width="48.42578125" style="2" customWidth="1"/>
    <col min="12734" max="12734" width="11.140625" style="2" customWidth="1"/>
    <col min="12735" max="12735" width="13.7109375" style="2" customWidth="1"/>
    <col min="12736" max="12736" width="11.42578125" style="2" customWidth="1"/>
    <col min="12737" max="12737" width="18.5703125" style="2" customWidth="1"/>
    <col min="12738" max="12738" width="7.7109375" style="2" customWidth="1"/>
    <col min="12739" max="12739" width="11.85546875" style="2" customWidth="1"/>
    <col min="12740" max="12740" width="10.42578125" style="2" customWidth="1"/>
    <col min="12741" max="12741" width="9.140625" style="2"/>
    <col min="12742" max="12742" width="2.140625" style="2" customWidth="1"/>
    <col min="12743" max="12744" width="9.140625" style="2"/>
    <col min="12745" max="12745" width="7.42578125" style="2" customWidth="1"/>
    <col min="12746" max="12746" width="10.28515625" style="2" customWidth="1"/>
    <col min="12747" max="12986" width="9.140625" style="2"/>
    <col min="12987" max="12987" width="11.140625" style="2" customWidth="1"/>
    <col min="12988" max="12988" width="13.85546875" style="2" customWidth="1"/>
    <col min="12989" max="12989" width="48.42578125" style="2" customWidth="1"/>
    <col min="12990" max="12990" width="11.140625" style="2" customWidth="1"/>
    <col min="12991" max="12991" width="13.7109375" style="2" customWidth="1"/>
    <col min="12992" max="12992" width="11.42578125" style="2" customWidth="1"/>
    <col min="12993" max="12993" width="18.5703125" style="2" customWidth="1"/>
    <col min="12994" max="12994" width="7.7109375" style="2" customWidth="1"/>
    <col min="12995" max="12995" width="11.85546875" style="2" customWidth="1"/>
    <col min="12996" max="12996" width="10.42578125" style="2" customWidth="1"/>
    <col min="12997" max="12997" width="9.140625" style="2"/>
    <col min="12998" max="12998" width="2.140625" style="2" customWidth="1"/>
    <col min="12999" max="13000" width="9.140625" style="2"/>
    <col min="13001" max="13001" width="7.42578125" style="2" customWidth="1"/>
    <col min="13002" max="13002" width="10.28515625" style="2" customWidth="1"/>
    <col min="13003" max="13242" width="9.140625" style="2"/>
    <col min="13243" max="13243" width="11.140625" style="2" customWidth="1"/>
    <col min="13244" max="13244" width="13.85546875" style="2" customWidth="1"/>
    <col min="13245" max="13245" width="48.42578125" style="2" customWidth="1"/>
    <col min="13246" max="13246" width="11.140625" style="2" customWidth="1"/>
    <col min="13247" max="13247" width="13.7109375" style="2" customWidth="1"/>
    <col min="13248" max="13248" width="11.42578125" style="2" customWidth="1"/>
    <col min="13249" max="13249" width="18.5703125" style="2" customWidth="1"/>
    <col min="13250" max="13250" width="7.7109375" style="2" customWidth="1"/>
    <col min="13251" max="13251" width="11.85546875" style="2" customWidth="1"/>
    <col min="13252" max="13252" width="10.42578125" style="2" customWidth="1"/>
    <col min="13253" max="13253" width="9.140625" style="2"/>
    <col min="13254" max="13254" width="2.140625" style="2" customWidth="1"/>
    <col min="13255" max="13256" width="9.140625" style="2"/>
    <col min="13257" max="13257" width="7.42578125" style="2" customWidth="1"/>
    <col min="13258" max="13258" width="10.28515625" style="2" customWidth="1"/>
    <col min="13259" max="13498" width="9.140625" style="2"/>
    <col min="13499" max="13499" width="11.140625" style="2" customWidth="1"/>
    <col min="13500" max="13500" width="13.85546875" style="2" customWidth="1"/>
    <col min="13501" max="13501" width="48.42578125" style="2" customWidth="1"/>
    <col min="13502" max="13502" width="11.140625" style="2" customWidth="1"/>
    <col min="13503" max="13503" width="13.7109375" style="2" customWidth="1"/>
    <col min="13504" max="13504" width="11.42578125" style="2" customWidth="1"/>
    <col min="13505" max="13505" width="18.5703125" style="2" customWidth="1"/>
    <col min="13506" max="13506" width="7.7109375" style="2" customWidth="1"/>
    <col min="13507" max="13507" width="11.85546875" style="2" customWidth="1"/>
    <col min="13508" max="13508" width="10.42578125" style="2" customWidth="1"/>
    <col min="13509" max="13509" width="9.140625" style="2"/>
    <col min="13510" max="13510" width="2.140625" style="2" customWidth="1"/>
    <col min="13511" max="13512" width="9.140625" style="2"/>
    <col min="13513" max="13513" width="7.42578125" style="2" customWidth="1"/>
    <col min="13514" max="13514" width="10.28515625" style="2" customWidth="1"/>
    <col min="13515" max="13754" width="9.140625" style="2"/>
    <col min="13755" max="13755" width="11.140625" style="2" customWidth="1"/>
    <col min="13756" max="13756" width="13.85546875" style="2" customWidth="1"/>
    <col min="13757" max="13757" width="48.42578125" style="2" customWidth="1"/>
    <col min="13758" max="13758" width="11.140625" style="2" customWidth="1"/>
    <col min="13759" max="13759" width="13.7109375" style="2" customWidth="1"/>
    <col min="13760" max="13760" width="11.42578125" style="2" customWidth="1"/>
    <col min="13761" max="13761" width="18.5703125" style="2" customWidth="1"/>
    <col min="13762" max="13762" width="7.7109375" style="2" customWidth="1"/>
    <col min="13763" max="13763" width="11.85546875" style="2" customWidth="1"/>
    <col min="13764" max="13764" width="10.42578125" style="2" customWidth="1"/>
    <col min="13765" max="13765" width="9.140625" style="2"/>
    <col min="13766" max="13766" width="2.140625" style="2" customWidth="1"/>
    <col min="13767" max="13768" width="9.140625" style="2"/>
    <col min="13769" max="13769" width="7.42578125" style="2" customWidth="1"/>
    <col min="13770" max="13770" width="10.28515625" style="2" customWidth="1"/>
    <col min="13771" max="14010" width="9.140625" style="2"/>
    <col min="14011" max="14011" width="11.140625" style="2" customWidth="1"/>
    <col min="14012" max="14012" width="13.85546875" style="2" customWidth="1"/>
    <col min="14013" max="14013" width="48.42578125" style="2" customWidth="1"/>
    <col min="14014" max="14014" width="11.140625" style="2" customWidth="1"/>
    <col min="14015" max="14015" width="13.7109375" style="2" customWidth="1"/>
    <col min="14016" max="14016" width="11.42578125" style="2" customWidth="1"/>
    <col min="14017" max="14017" width="18.5703125" style="2" customWidth="1"/>
    <col min="14018" max="14018" width="7.7109375" style="2" customWidth="1"/>
    <col min="14019" max="14019" width="11.85546875" style="2" customWidth="1"/>
    <col min="14020" max="14020" width="10.42578125" style="2" customWidth="1"/>
    <col min="14021" max="14021" width="9.140625" style="2"/>
    <col min="14022" max="14022" width="2.140625" style="2" customWidth="1"/>
    <col min="14023" max="14024" width="9.140625" style="2"/>
    <col min="14025" max="14025" width="7.42578125" style="2" customWidth="1"/>
    <col min="14026" max="14026" width="10.28515625" style="2" customWidth="1"/>
    <col min="14027" max="14266" width="9.140625" style="2"/>
    <col min="14267" max="14267" width="11.140625" style="2" customWidth="1"/>
    <col min="14268" max="14268" width="13.85546875" style="2" customWidth="1"/>
    <col min="14269" max="14269" width="48.42578125" style="2" customWidth="1"/>
    <col min="14270" max="14270" width="11.140625" style="2" customWidth="1"/>
    <col min="14271" max="14271" width="13.7109375" style="2" customWidth="1"/>
    <col min="14272" max="14272" width="11.42578125" style="2" customWidth="1"/>
    <col min="14273" max="14273" width="18.5703125" style="2" customWidth="1"/>
    <col min="14274" max="14274" width="7.7109375" style="2" customWidth="1"/>
    <col min="14275" max="14275" width="11.85546875" style="2" customWidth="1"/>
    <col min="14276" max="14276" width="10.42578125" style="2" customWidth="1"/>
    <col min="14277" max="14277" width="9.140625" style="2"/>
    <col min="14278" max="14278" width="2.140625" style="2" customWidth="1"/>
    <col min="14279" max="14280" width="9.140625" style="2"/>
    <col min="14281" max="14281" width="7.42578125" style="2" customWidth="1"/>
    <col min="14282" max="14282" width="10.28515625" style="2" customWidth="1"/>
    <col min="14283" max="14522" width="9.140625" style="2"/>
    <col min="14523" max="14523" width="11.140625" style="2" customWidth="1"/>
    <col min="14524" max="14524" width="13.85546875" style="2" customWidth="1"/>
    <col min="14525" max="14525" width="48.42578125" style="2" customWidth="1"/>
    <col min="14526" max="14526" width="11.140625" style="2" customWidth="1"/>
    <col min="14527" max="14527" width="13.7109375" style="2" customWidth="1"/>
    <col min="14528" max="14528" width="11.42578125" style="2" customWidth="1"/>
    <col min="14529" max="14529" width="18.5703125" style="2" customWidth="1"/>
    <col min="14530" max="14530" width="7.7109375" style="2" customWidth="1"/>
    <col min="14531" max="14531" width="11.85546875" style="2" customWidth="1"/>
    <col min="14532" max="14532" width="10.42578125" style="2" customWidth="1"/>
    <col min="14533" max="14533" width="9.140625" style="2"/>
    <col min="14534" max="14534" width="2.140625" style="2" customWidth="1"/>
    <col min="14535" max="14536" width="9.140625" style="2"/>
    <col min="14537" max="14537" width="7.42578125" style="2" customWidth="1"/>
    <col min="14538" max="14538" width="10.28515625" style="2" customWidth="1"/>
    <col min="14539" max="14778" width="9.140625" style="2"/>
    <col min="14779" max="14779" width="11.140625" style="2" customWidth="1"/>
    <col min="14780" max="14780" width="13.85546875" style="2" customWidth="1"/>
    <col min="14781" max="14781" width="48.42578125" style="2" customWidth="1"/>
    <col min="14782" max="14782" width="11.140625" style="2" customWidth="1"/>
    <col min="14783" max="14783" width="13.7109375" style="2" customWidth="1"/>
    <col min="14784" max="14784" width="11.42578125" style="2" customWidth="1"/>
    <col min="14785" max="14785" width="18.5703125" style="2" customWidth="1"/>
    <col min="14786" max="14786" width="7.7109375" style="2" customWidth="1"/>
    <col min="14787" max="14787" width="11.85546875" style="2" customWidth="1"/>
    <col min="14788" max="14788" width="10.42578125" style="2" customWidth="1"/>
    <col min="14789" max="14789" width="9.140625" style="2"/>
    <col min="14790" max="14790" width="2.140625" style="2" customWidth="1"/>
    <col min="14791" max="14792" width="9.140625" style="2"/>
    <col min="14793" max="14793" width="7.42578125" style="2" customWidth="1"/>
    <col min="14794" max="14794" width="10.28515625" style="2" customWidth="1"/>
    <col min="14795" max="15034" width="9.140625" style="2"/>
    <col min="15035" max="15035" width="11.140625" style="2" customWidth="1"/>
    <col min="15036" max="15036" width="13.85546875" style="2" customWidth="1"/>
    <col min="15037" max="15037" width="48.42578125" style="2" customWidth="1"/>
    <col min="15038" max="15038" width="11.140625" style="2" customWidth="1"/>
    <col min="15039" max="15039" width="13.7109375" style="2" customWidth="1"/>
    <col min="15040" max="15040" width="11.42578125" style="2" customWidth="1"/>
    <col min="15041" max="15041" width="18.5703125" style="2" customWidth="1"/>
    <col min="15042" max="15042" width="7.7109375" style="2" customWidth="1"/>
    <col min="15043" max="15043" width="11.85546875" style="2" customWidth="1"/>
    <col min="15044" max="15044" width="10.42578125" style="2" customWidth="1"/>
    <col min="15045" max="15045" width="9.140625" style="2"/>
    <col min="15046" max="15046" width="2.140625" style="2" customWidth="1"/>
    <col min="15047" max="15048" width="9.140625" style="2"/>
    <col min="15049" max="15049" width="7.42578125" style="2" customWidth="1"/>
    <col min="15050" max="15050" width="10.28515625" style="2" customWidth="1"/>
    <col min="15051" max="15290" width="9.140625" style="2"/>
    <col min="15291" max="15291" width="11.140625" style="2" customWidth="1"/>
    <col min="15292" max="15292" width="13.85546875" style="2" customWidth="1"/>
    <col min="15293" max="15293" width="48.42578125" style="2" customWidth="1"/>
    <col min="15294" max="15294" width="11.140625" style="2" customWidth="1"/>
    <col min="15295" max="15295" width="13.7109375" style="2" customWidth="1"/>
    <col min="15296" max="15296" width="11.42578125" style="2" customWidth="1"/>
    <col min="15297" max="15297" width="18.5703125" style="2" customWidth="1"/>
    <col min="15298" max="15298" width="7.7109375" style="2" customWidth="1"/>
    <col min="15299" max="15299" width="11.85546875" style="2" customWidth="1"/>
    <col min="15300" max="15300" width="10.42578125" style="2" customWidth="1"/>
    <col min="15301" max="15301" width="9.140625" style="2"/>
    <col min="15302" max="15302" width="2.140625" style="2" customWidth="1"/>
    <col min="15303" max="15304" width="9.140625" style="2"/>
    <col min="15305" max="15305" width="7.42578125" style="2" customWidth="1"/>
    <col min="15306" max="15306" width="10.28515625" style="2" customWidth="1"/>
    <col min="15307" max="15546" width="9.140625" style="2"/>
    <col min="15547" max="15547" width="11.140625" style="2" customWidth="1"/>
    <col min="15548" max="15548" width="13.85546875" style="2" customWidth="1"/>
    <col min="15549" max="15549" width="48.42578125" style="2" customWidth="1"/>
    <col min="15550" max="15550" width="11.140625" style="2" customWidth="1"/>
    <col min="15551" max="15551" width="13.7109375" style="2" customWidth="1"/>
    <col min="15552" max="15552" width="11.42578125" style="2" customWidth="1"/>
    <col min="15553" max="15553" width="18.5703125" style="2" customWidth="1"/>
    <col min="15554" max="15554" width="7.7109375" style="2" customWidth="1"/>
    <col min="15555" max="15555" width="11.85546875" style="2" customWidth="1"/>
    <col min="15556" max="15556" width="10.42578125" style="2" customWidth="1"/>
    <col min="15557" max="15557" width="9.140625" style="2"/>
    <col min="15558" max="15558" width="2.140625" style="2" customWidth="1"/>
    <col min="15559" max="15560" width="9.140625" style="2"/>
    <col min="15561" max="15561" width="7.42578125" style="2" customWidth="1"/>
    <col min="15562" max="15562" width="10.28515625" style="2" customWidth="1"/>
    <col min="15563" max="15802" width="9.140625" style="2"/>
    <col min="15803" max="15803" width="11.140625" style="2" customWidth="1"/>
    <col min="15804" max="15804" width="13.85546875" style="2" customWidth="1"/>
    <col min="15805" max="15805" width="48.42578125" style="2" customWidth="1"/>
    <col min="15806" max="15806" width="11.140625" style="2" customWidth="1"/>
    <col min="15807" max="15807" width="13.7109375" style="2" customWidth="1"/>
    <col min="15808" max="15808" width="11.42578125" style="2" customWidth="1"/>
    <col min="15809" max="15809" width="18.5703125" style="2" customWidth="1"/>
    <col min="15810" max="15810" width="7.7109375" style="2" customWidth="1"/>
    <col min="15811" max="15811" width="11.85546875" style="2" customWidth="1"/>
    <col min="15812" max="15812" width="10.42578125" style="2" customWidth="1"/>
    <col min="15813" max="15813" width="9.140625" style="2"/>
    <col min="15814" max="15814" width="2.140625" style="2" customWidth="1"/>
    <col min="15815" max="15816" width="9.140625" style="2"/>
    <col min="15817" max="15817" width="7.42578125" style="2" customWidth="1"/>
    <col min="15818" max="15818" width="10.28515625" style="2" customWidth="1"/>
    <col min="15819" max="16058" width="9.140625" style="2"/>
    <col min="16059" max="16059" width="11.140625" style="2" customWidth="1"/>
    <col min="16060" max="16060" width="13.85546875" style="2" customWidth="1"/>
    <col min="16061" max="16061" width="48.42578125" style="2" customWidth="1"/>
    <col min="16062" max="16062" width="11.140625" style="2" customWidth="1"/>
    <col min="16063" max="16063" width="13.7109375" style="2" customWidth="1"/>
    <col min="16064" max="16064" width="11.42578125" style="2" customWidth="1"/>
    <col min="16065" max="16065" width="18.5703125" style="2" customWidth="1"/>
    <col min="16066" max="16066" width="7.7109375" style="2" customWidth="1"/>
    <col min="16067" max="16067" width="11.85546875" style="2" customWidth="1"/>
    <col min="16068" max="16068" width="10.42578125" style="2" customWidth="1"/>
    <col min="16069" max="16069" width="9.140625" style="2"/>
    <col min="16070" max="16070" width="2.140625" style="2" customWidth="1"/>
    <col min="16071" max="16072" width="9.140625" style="2"/>
    <col min="16073" max="16073" width="7.42578125" style="2" customWidth="1"/>
    <col min="16074" max="16074" width="10.28515625" style="2" customWidth="1"/>
    <col min="16075" max="16384" width="9.140625" style="2"/>
  </cols>
  <sheetData>
    <row r="1" spans="1:10" ht="15.75" thickBot="1">
      <c r="A1" s="563" t="s">
        <v>478</v>
      </c>
      <c r="B1" s="564"/>
      <c r="C1" s="497"/>
      <c r="D1" s="237" t="s">
        <v>77</v>
      </c>
      <c r="E1" s="235"/>
      <c r="F1" s="236"/>
      <c r="G1" s="237" t="s">
        <v>77</v>
      </c>
      <c r="J1" s="235" t="s">
        <v>76</v>
      </c>
    </row>
    <row r="2" spans="1:10" ht="30">
      <c r="A2" s="280" t="s">
        <v>78</v>
      </c>
      <c r="B2" s="280" t="s">
        <v>0</v>
      </c>
      <c r="C2" s="176" t="s">
        <v>10</v>
      </c>
      <c r="D2" s="228" t="s">
        <v>12</v>
      </c>
      <c r="E2" s="565"/>
      <c r="F2" s="497"/>
      <c r="G2" s="228" t="s">
        <v>12</v>
      </c>
      <c r="J2" s="228" t="s">
        <v>12</v>
      </c>
    </row>
    <row r="3" spans="1:10" ht="60">
      <c r="A3" s="238">
        <v>1525</v>
      </c>
      <c r="B3" s="152" t="s">
        <v>110</v>
      </c>
      <c r="C3" s="238" t="s">
        <v>2</v>
      </c>
      <c r="D3" s="426">
        <v>311.3</v>
      </c>
      <c r="E3" s="460"/>
      <c r="F3" s="165"/>
      <c r="G3" s="426">
        <v>311.3</v>
      </c>
      <c r="J3" s="461">
        <v>311.3</v>
      </c>
    </row>
    <row r="4" spans="1:10" ht="45">
      <c r="A4" s="239">
        <v>4012</v>
      </c>
      <c r="B4" s="240" t="s">
        <v>365</v>
      </c>
      <c r="C4" s="241" t="s">
        <v>207</v>
      </c>
      <c r="D4" s="297">
        <v>10.44</v>
      </c>
      <c r="E4" s="11"/>
      <c r="F4" s="165"/>
      <c r="G4" s="297">
        <v>10.44</v>
      </c>
      <c r="J4" s="247">
        <v>10.44</v>
      </c>
    </row>
    <row r="5" spans="1:10" ht="30">
      <c r="A5" s="239">
        <v>4718</v>
      </c>
      <c r="B5" s="240" t="s">
        <v>362</v>
      </c>
      <c r="C5" s="241" t="s">
        <v>2</v>
      </c>
      <c r="D5" s="297">
        <v>84.8</v>
      </c>
      <c r="E5" s="11"/>
      <c r="F5" s="165"/>
      <c r="G5" s="297">
        <v>84.8</v>
      </c>
      <c r="J5" s="247">
        <v>84.8</v>
      </c>
    </row>
    <row r="6" spans="1:10" ht="45">
      <c r="A6" s="241">
        <v>4730</v>
      </c>
      <c r="B6" s="152" t="s">
        <v>118</v>
      </c>
      <c r="C6" s="253" t="s">
        <v>2</v>
      </c>
      <c r="D6" s="297">
        <v>88.66</v>
      </c>
      <c r="E6" s="11"/>
      <c r="F6" s="165"/>
      <c r="G6" s="297">
        <v>88.66</v>
      </c>
      <c r="J6" s="247">
        <v>88.66</v>
      </c>
    </row>
    <row r="7" spans="1:10" ht="30">
      <c r="A7" s="251">
        <v>6077</v>
      </c>
      <c r="B7" s="252" t="s">
        <v>79</v>
      </c>
      <c r="C7" s="253" t="s">
        <v>2</v>
      </c>
      <c r="D7" s="399">
        <v>16.29</v>
      </c>
      <c r="E7" s="11"/>
      <c r="F7" s="416"/>
      <c r="G7" s="399">
        <v>16.29</v>
      </c>
      <c r="J7" s="247">
        <v>16.29</v>
      </c>
    </row>
    <row r="8" spans="1:10" ht="60">
      <c r="A8" s="239">
        <v>6259</v>
      </c>
      <c r="B8" s="356" t="s">
        <v>196</v>
      </c>
      <c r="C8" s="241" t="s">
        <v>197</v>
      </c>
      <c r="D8" s="399">
        <v>151.03</v>
      </c>
      <c r="E8" s="11"/>
      <c r="F8" s="416"/>
      <c r="G8" s="399">
        <v>151.03</v>
      </c>
      <c r="J8" s="247">
        <v>149.16</v>
      </c>
    </row>
    <row r="9" spans="1:10" ht="30">
      <c r="A9" s="239">
        <v>7725</v>
      </c>
      <c r="B9" s="240" t="s">
        <v>367</v>
      </c>
      <c r="C9" s="238" t="s">
        <v>210</v>
      </c>
      <c r="D9" s="297">
        <v>124.04</v>
      </c>
      <c r="E9" s="11"/>
      <c r="F9" s="165"/>
      <c r="G9" s="297">
        <v>124.04</v>
      </c>
      <c r="J9" s="247">
        <v>124.04</v>
      </c>
    </row>
    <row r="10" spans="1:10" ht="30">
      <c r="A10" s="239">
        <v>7745</v>
      </c>
      <c r="B10" s="240" t="s">
        <v>366</v>
      </c>
      <c r="C10" s="238" t="s">
        <v>210</v>
      </c>
      <c r="D10" s="297">
        <v>71.010000000000005</v>
      </c>
      <c r="E10" s="11"/>
      <c r="F10" s="165"/>
      <c r="G10" s="297">
        <v>71.010000000000005</v>
      </c>
      <c r="J10" s="247">
        <v>71.010000000000005</v>
      </c>
    </row>
    <row r="11" spans="1:10" ht="45">
      <c r="A11" s="239">
        <v>7758</v>
      </c>
      <c r="B11" s="240" t="s">
        <v>368</v>
      </c>
      <c r="C11" s="238" t="s">
        <v>210</v>
      </c>
      <c r="D11" s="297">
        <v>571.26</v>
      </c>
      <c r="E11" s="11"/>
      <c r="F11" s="165"/>
      <c r="G11" s="297">
        <v>571.26</v>
      </c>
      <c r="J11" s="247">
        <v>571.26</v>
      </c>
    </row>
    <row r="12" spans="1:10" ht="30">
      <c r="A12" s="241">
        <v>36178</v>
      </c>
      <c r="B12" s="242" t="s">
        <v>293</v>
      </c>
      <c r="C12" s="241" t="s">
        <v>228</v>
      </c>
      <c r="D12" s="258">
        <v>7.71</v>
      </c>
      <c r="E12" s="11"/>
      <c r="F12" s="416"/>
      <c r="G12" s="258">
        <v>7.71</v>
      </c>
      <c r="J12" s="247">
        <v>7.71</v>
      </c>
    </row>
    <row r="13" spans="1:10" ht="45">
      <c r="A13" s="239">
        <v>40671</v>
      </c>
      <c r="B13" s="152" t="s">
        <v>359</v>
      </c>
      <c r="C13" s="241" t="s">
        <v>207</v>
      </c>
      <c r="D13" s="297">
        <v>43.96</v>
      </c>
      <c r="E13" s="11"/>
      <c r="F13" s="6"/>
      <c r="G13" s="297">
        <v>43.96</v>
      </c>
      <c r="J13" s="247">
        <v>43.96</v>
      </c>
    </row>
    <row r="14" spans="1:10" ht="60">
      <c r="A14" s="438">
        <v>40706</v>
      </c>
      <c r="B14" s="433" t="s">
        <v>373</v>
      </c>
      <c r="C14" s="443" t="s">
        <v>207</v>
      </c>
      <c r="D14" s="297"/>
      <c r="E14" s="11" t="s">
        <v>410</v>
      </c>
      <c r="F14" s="165"/>
      <c r="G14" s="297"/>
      <c r="J14" s="413"/>
    </row>
    <row r="15" spans="1:10" ht="30">
      <c r="A15" s="520">
        <v>41721</v>
      </c>
      <c r="B15" s="521" t="s">
        <v>161</v>
      </c>
      <c r="C15" s="458" t="s">
        <v>2</v>
      </c>
      <c r="D15" s="258">
        <v>3.2429999999999999</v>
      </c>
      <c r="E15" s="11" t="s">
        <v>469</v>
      </c>
      <c r="F15" s="416"/>
      <c r="G15" s="258">
        <v>3.2429999999999999</v>
      </c>
      <c r="J15" s="522">
        <v>3.1726999999999999</v>
      </c>
    </row>
    <row r="16" spans="1:10" ht="30">
      <c r="A16" s="458">
        <v>41722</v>
      </c>
      <c r="B16" s="570" t="s">
        <v>162</v>
      </c>
      <c r="C16" s="458" t="s">
        <v>2</v>
      </c>
      <c r="D16" s="258">
        <v>4.6069000000000004</v>
      </c>
      <c r="E16" s="11" t="s">
        <v>469</v>
      </c>
      <c r="F16" s="416"/>
      <c r="G16" s="258">
        <v>4.6069000000000004</v>
      </c>
      <c r="J16" s="522">
        <v>4.4824000000000002</v>
      </c>
    </row>
    <row r="17" spans="1:10" ht="30">
      <c r="A17" s="241">
        <v>72840</v>
      </c>
      <c r="B17" s="242" t="s">
        <v>18</v>
      </c>
      <c r="C17" s="241" t="s">
        <v>19</v>
      </c>
      <c r="D17" s="258">
        <v>0.53</v>
      </c>
      <c r="E17" s="11"/>
      <c r="F17" s="416"/>
      <c r="G17" s="258">
        <v>0.53</v>
      </c>
      <c r="J17" s="247">
        <v>0.52</v>
      </c>
    </row>
    <row r="18" spans="1:10" ht="45">
      <c r="A18" s="241">
        <v>72844</v>
      </c>
      <c r="B18" s="242" t="s">
        <v>15</v>
      </c>
      <c r="C18" s="241" t="s">
        <v>3</v>
      </c>
      <c r="D18" s="281">
        <v>0.56999999999999995</v>
      </c>
      <c r="E18" s="400"/>
      <c r="F18" s="400"/>
      <c r="G18" s="281">
        <v>0.56999999999999995</v>
      </c>
      <c r="J18" s="281">
        <v>0.56000000000000005</v>
      </c>
    </row>
    <row r="19" spans="1:10" ht="45">
      <c r="A19" s="241">
        <v>72850</v>
      </c>
      <c r="B19" s="242" t="s">
        <v>80</v>
      </c>
      <c r="C19" s="241" t="s">
        <v>17</v>
      </c>
      <c r="D19" s="258">
        <v>9.98</v>
      </c>
      <c r="E19" s="11"/>
      <c r="F19" s="416"/>
      <c r="G19" s="258">
        <v>9.98</v>
      </c>
      <c r="J19" s="247">
        <v>9.82</v>
      </c>
    </row>
    <row r="20" spans="1:10" ht="45">
      <c r="A20" s="239">
        <v>72947</v>
      </c>
      <c r="B20" s="359" t="s">
        <v>151</v>
      </c>
      <c r="C20" s="360" t="s">
        <v>1</v>
      </c>
      <c r="D20" s="297">
        <v>15.16</v>
      </c>
      <c r="E20" s="11"/>
      <c r="F20" s="6"/>
      <c r="G20" s="297">
        <v>15.16</v>
      </c>
      <c r="J20" s="247">
        <v>15.09</v>
      </c>
    </row>
    <row r="21" spans="1:10" ht="45">
      <c r="A21" s="241">
        <v>73301</v>
      </c>
      <c r="B21" s="242" t="s">
        <v>332</v>
      </c>
      <c r="C21" s="253" t="s">
        <v>2</v>
      </c>
      <c r="D21" s="297">
        <v>9.42</v>
      </c>
      <c r="E21" s="11"/>
      <c r="F21" s="165"/>
      <c r="G21" s="297">
        <v>9.42</v>
      </c>
      <c r="J21" s="247">
        <v>8.7799999999999994</v>
      </c>
    </row>
    <row r="22" spans="1:10" ht="45">
      <c r="A22" s="409">
        <v>73665</v>
      </c>
      <c r="B22" s="252" t="s">
        <v>283</v>
      </c>
      <c r="C22" s="409" t="s">
        <v>210</v>
      </c>
      <c r="D22" s="334">
        <v>68.540000000000006</v>
      </c>
      <c r="E22" s="444"/>
      <c r="F22" s="445"/>
      <c r="G22" s="334">
        <v>68.540000000000006</v>
      </c>
      <c r="J22" s="334">
        <v>63.49</v>
      </c>
    </row>
    <row r="23" spans="1:10" ht="30">
      <c r="A23" s="372">
        <v>73698</v>
      </c>
      <c r="B23" s="296" t="s">
        <v>176</v>
      </c>
      <c r="C23" s="238" t="s">
        <v>2</v>
      </c>
      <c r="D23" s="334">
        <v>255.89</v>
      </c>
      <c r="E23" s="444"/>
      <c r="F23" s="445"/>
      <c r="G23" s="334">
        <v>255.89</v>
      </c>
      <c r="J23" s="334">
        <v>240.85</v>
      </c>
    </row>
    <row r="24" spans="1:10" ht="45">
      <c r="A24" s="446">
        <v>78472</v>
      </c>
      <c r="B24" s="427" t="s">
        <v>349</v>
      </c>
      <c r="C24" s="428" t="s">
        <v>1</v>
      </c>
      <c r="D24" s="297">
        <v>0.31</v>
      </c>
      <c r="E24" s="11"/>
      <c r="F24" s="165"/>
      <c r="G24" s="297">
        <v>0.31</v>
      </c>
      <c r="J24" s="247">
        <v>0.28999999999999998</v>
      </c>
    </row>
    <row r="25" spans="1:10" ht="45">
      <c r="A25" s="238">
        <v>83336</v>
      </c>
      <c r="B25" s="152" t="s">
        <v>112</v>
      </c>
      <c r="C25" s="238" t="s">
        <v>2</v>
      </c>
      <c r="D25" s="297">
        <v>3.95</v>
      </c>
      <c r="E25" s="11"/>
      <c r="F25" s="165"/>
      <c r="G25" s="297">
        <v>3.95</v>
      </c>
      <c r="J25" s="247">
        <v>3.79</v>
      </c>
    </row>
    <row r="26" spans="1:10" ht="45">
      <c r="A26" s="241">
        <v>83338</v>
      </c>
      <c r="B26" s="242" t="s">
        <v>326</v>
      </c>
      <c r="C26" s="253" t="s">
        <v>2</v>
      </c>
      <c r="D26" s="426">
        <v>2.14</v>
      </c>
      <c r="E26" s="11"/>
      <c r="F26" s="165"/>
      <c r="G26" s="426">
        <v>2.14</v>
      </c>
      <c r="J26" s="247">
        <v>2.0699999999999998</v>
      </c>
    </row>
    <row r="27" spans="1:10" ht="30">
      <c r="A27" s="239">
        <v>83623</v>
      </c>
      <c r="B27" s="240" t="s">
        <v>374</v>
      </c>
      <c r="C27" s="238" t="s">
        <v>210</v>
      </c>
      <c r="D27" s="297">
        <v>197.08</v>
      </c>
      <c r="E27" s="11"/>
      <c r="F27" s="165"/>
      <c r="G27" s="297">
        <v>197.08</v>
      </c>
      <c r="J27" s="247">
        <v>196.84</v>
      </c>
    </row>
    <row r="28" spans="1:10" ht="75">
      <c r="A28" s="251">
        <v>83627</v>
      </c>
      <c r="B28" s="242" t="s">
        <v>282</v>
      </c>
      <c r="C28" s="409" t="s">
        <v>228</v>
      </c>
      <c r="D28" s="281">
        <v>397.09</v>
      </c>
      <c r="E28" s="400"/>
      <c r="F28" s="400"/>
      <c r="G28" s="281">
        <v>397.09</v>
      </c>
      <c r="J28" s="281">
        <v>389.45</v>
      </c>
    </row>
    <row r="29" spans="1:10" ht="60">
      <c r="A29" s="253">
        <v>83659</v>
      </c>
      <c r="B29" s="242" t="s">
        <v>315</v>
      </c>
      <c r="C29" s="241" t="s">
        <v>228</v>
      </c>
      <c r="D29" s="281">
        <v>798.95</v>
      </c>
      <c r="E29" s="400"/>
      <c r="F29" s="400"/>
      <c r="G29" s="281">
        <v>798.95</v>
      </c>
      <c r="J29" s="281">
        <v>747.35</v>
      </c>
    </row>
    <row r="30" spans="1:10" ht="30">
      <c r="A30" s="248">
        <v>85423</v>
      </c>
      <c r="B30" s="240" t="s">
        <v>390</v>
      </c>
      <c r="C30" s="241" t="s">
        <v>207</v>
      </c>
      <c r="D30" s="297">
        <v>7.27</v>
      </c>
      <c r="E30" s="11"/>
      <c r="F30" s="165"/>
      <c r="G30" s="297">
        <v>7.27</v>
      </c>
      <c r="J30" s="247">
        <v>6.87</v>
      </c>
    </row>
    <row r="31" spans="1:10" ht="45">
      <c r="A31" s="248">
        <v>85424</v>
      </c>
      <c r="B31" s="240" t="s">
        <v>206</v>
      </c>
      <c r="C31" s="241" t="s">
        <v>207</v>
      </c>
      <c r="D31" s="297">
        <v>22.66</v>
      </c>
      <c r="E31" s="11"/>
      <c r="F31" s="165"/>
      <c r="G31" s="297">
        <v>22.66</v>
      </c>
      <c r="J31" s="247">
        <v>20.7</v>
      </c>
    </row>
    <row r="32" spans="1:10" ht="75">
      <c r="A32" s="238">
        <v>87459</v>
      </c>
      <c r="B32" s="152" t="s">
        <v>352</v>
      </c>
      <c r="C32" s="253" t="s">
        <v>1</v>
      </c>
      <c r="D32" s="297">
        <v>56.77</v>
      </c>
      <c r="E32" s="11"/>
      <c r="F32" s="6"/>
      <c r="G32" s="297">
        <v>56.77</v>
      </c>
      <c r="J32" s="247">
        <v>53.89</v>
      </c>
    </row>
    <row r="33" spans="1:10">
      <c r="A33" s="256">
        <v>88326</v>
      </c>
      <c r="B33" s="252" t="s">
        <v>100</v>
      </c>
      <c r="C33" s="239" t="s">
        <v>93</v>
      </c>
      <c r="D33" s="258">
        <v>21.06</v>
      </c>
      <c r="E33" s="11"/>
      <c r="F33" s="416"/>
      <c r="G33" s="258">
        <v>21.06</v>
      </c>
      <c r="J33" s="247">
        <v>18.93</v>
      </c>
    </row>
    <row r="34" spans="1:10" ht="30">
      <c r="A34" s="256">
        <v>88503</v>
      </c>
      <c r="B34" s="252" t="s">
        <v>98</v>
      </c>
      <c r="C34" s="239" t="s">
        <v>10</v>
      </c>
      <c r="D34" s="258">
        <v>783.55</v>
      </c>
      <c r="E34" s="11"/>
      <c r="F34" s="416"/>
      <c r="G34" s="258">
        <v>783.55</v>
      </c>
      <c r="J34" s="247">
        <v>753.29</v>
      </c>
    </row>
    <row r="35" spans="1:10" ht="75">
      <c r="A35" s="410">
        <v>89198</v>
      </c>
      <c r="B35" s="411" t="s">
        <v>344</v>
      </c>
      <c r="C35" s="412" t="s">
        <v>210</v>
      </c>
      <c r="D35" s="297"/>
      <c r="E35" s="11" t="s">
        <v>411</v>
      </c>
      <c r="F35" s="165"/>
      <c r="G35" s="297"/>
      <c r="J35" s="413"/>
    </row>
    <row r="36" spans="1:10" ht="75">
      <c r="A36" s="251">
        <v>89259</v>
      </c>
      <c r="B36" s="240" t="s">
        <v>345</v>
      </c>
      <c r="C36" s="409" t="s">
        <v>346</v>
      </c>
      <c r="D36" s="297">
        <v>9.77</v>
      </c>
      <c r="E36" s="11"/>
      <c r="F36" s="165"/>
      <c r="G36" s="297">
        <v>9.77</v>
      </c>
      <c r="J36" s="247">
        <v>9.77</v>
      </c>
    </row>
    <row r="37" spans="1:10" ht="45">
      <c r="A37" s="239">
        <v>89356</v>
      </c>
      <c r="B37" s="240" t="s">
        <v>361</v>
      </c>
      <c r="C37" s="238" t="s">
        <v>210</v>
      </c>
      <c r="D37" s="297">
        <v>17.559999999999999</v>
      </c>
      <c r="E37" s="11"/>
      <c r="F37" s="165"/>
      <c r="G37" s="297">
        <v>17.559999999999999</v>
      </c>
      <c r="J37" s="247">
        <v>16.12</v>
      </c>
    </row>
    <row r="38" spans="1:10" ht="90">
      <c r="A38" s="253">
        <v>90091</v>
      </c>
      <c r="B38" s="242" t="s">
        <v>145</v>
      </c>
      <c r="C38" s="241" t="s">
        <v>16</v>
      </c>
      <c r="D38" s="281">
        <v>4.38</v>
      </c>
      <c r="E38" s="400"/>
      <c r="F38" s="400"/>
      <c r="G38" s="281">
        <v>4.38</v>
      </c>
      <c r="J38" s="281">
        <v>4.21</v>
      </c>
    </row>
    <row r="39" spans="1:10" ht="105">
      <c r="A39" s="251">
        <v>90092</v>
      </c>
      <c r="B39" s="242" t="s">
        <v>234</v>
      </c>
      <c r="C39" s="256" t="s">
        <v>16</v>
      </c>
      <c r="D39" s="281">
        <v>4.25</v>
      </c>
      <c r="E39" s="400"/>
      <c r="F39" s="400"/>
      <c r="G39" s="281">
        <v>4.25</v>
      </c>
      <c r="J39" s="281">
        <v>4.08</v>
      </c>
    </row>
    <row r="40" spans="1:10" ht="105">
      <c r="A40" s="253">
        <v>90093</v>
      </c>
      <c r="B40" s="242" t="s">
        <v>235</v>
      </c>
      <c r="C40" s="241" t="s">
        <v>16</v>
      </c>
      <c r="D40" s="448">
        <v>4</v>
      </c>
      <c r="E40" s="447"/>
      <c r="F40" s="462"/>
      <c r="G40" s="448">
        <v>4</v>
      </c>
      <c r="J40" s="415">
        <v>3.85</v>
      </c>
    </row>
    <row r="41" spans="1:10" ht="105">
      <c r="A41" s="251">
        <v>90095</v>
      </c>
      <c r="B41" s="242" t="s">
        <v>236</v>
      </c>
      <c r="C41" s="256" t="s">
        <v>16</v>
      </c>
      <c r="D41" s="281">
        <v>3.47</v>
      </c>
      <c r="E41" s="400"/>
      <c r="F41" s="400"/>
      <c r="G41" s="281">
        <v>3.47</v>
      </c>
      <c r="J41" s="281">
        <v>3.37</v>
      </c>
    </row>
    <row r="42" spans="1:10" ht="120">
      <c r="A42" s="241">
        <v>90105</v>
      </c>
      <c r="B42" s="252" t="s">
        <v>295</v>
      </c>
      <c r="C42" s="241" t="s">
        <v>2</v>
      </c>
      <c r="D42" s="258">
        <v>6.03</v>
      </c>
      <c r="E42" s="449"/>
      <c r="F42" s="416"/>
      <c r="G42" s="258">
        <v>6.03</v>
      </c>
      <c r="J42" s="247">
        <v>5.74</v>
      </c>
    </row>
    <row r="43" spans="1:10" ht="45">
      <c r="A43" s="241">
        <v>90998</v>
      </c>
      <c r="B43" s="242" t="s">
        <v>331</v>
      </c>
      <c r="C43" s="253" t="s">
        <v>1</v>
      </c>
      <c r="D43" s="297">
        <v>21.45</v>
      </c>
      <c r="E43" s="11"/>
      <c r="F43" s="165"/>
      <c r="G43" s="297">
        <v>21.45</v>
      </c>
      <c r="J43" s="247">
        <v>19.75</v>
      </c>
    </row>
    <row r="44" spans="1:10" ht="60">
      <c r="A44" s="241">
        <v>91004</v>
      </c>
      <c r="B44" s="152" t="s">
        <v>330</v>
      </c>
      <c r="C44" s="253" t="s">
        <v>1</v>
      </c>
      <c r="D44" s="297">
        <v>13.65</v>
      </c>
      <c r="E44" s="11"/>
      <c r="F44" s="165"/>
      <c r="G44" s="297">
        <v>13.65</v>
      </c>
      <c r="J44" s="247">
        <v>12.65</v>
      </c>
    </row>
    <row r="45" spans="1:10" ht="75">
      <c r="A45" s="241">
        <v>91070</v>
      </c>
      <c r="B45" s="242" t="s">
        <v>401</v>
      </c>
      <c r="C45" s="409" t="s">
        <v>1</v>
      </c>
      <c r="D45" s="429">
        <v>90.33</v>
      </c>
      <c r="E45" s="450"/>
      <c r="F45" s="165"/>
      <c r="G45" s="429">
        <v>90.33</v>
      </c>
      <c r="J45" s="429">
        <v>88.18</v>
      </c>
    </row>
    <row r="46" spans="1:10" ht="75">
      <c r="A46" s="251">
        <v>92210</v>
      </c>
      <c r="B46" s="242" t="s">
        <v>246</v>
      </c>
      <c r="C46" s="256" t="s">
        <v>210</v>
      </c>
      <c r="D46" s="281">
        <v>107.93</v>
      </c>
      <c r="E46" s="400"/>
      <c r="F46" s="400"/>
      <c r="G46" s="281">
        <v>107.93</v>
      </c>
      <c r="J46" s="281">
        <v>105.74</v>
      </c>
    </row>
    <row r="47" spans="1:10" ht="75">
      <c r="A47" s="251">
        <v>92212</v>
      </c>
      <c r="B47" s="152" t="s">
        <v>247</v>
      </c>
      <c r="C47" s="256" t="s">
        <v>210</v>
      </c>
      <c r="D47" s="281">
        <v>178.26</v>
      </c>
      <c r="E47" s="400"/>
      <c r="F47" s="400"/>
      <c r="G47" s="281">
        <v>178.26</v>
      </c>
      <c r="J47" s="281">
        <v>175.11</v>
      </c>
    </row>
    <row r="48" spans="1:10" ht="75">
      <c r="A48" s="251">
        <v>92214</v>
      </c>
      <c r="B48" s="252" t="s">
        <v>248</v>
      </c>
      <c r="C48" s="256" t="s">
        <v>210</v>
      </c>
      <c r="D48" s="258">
        <v>271.37</v>
      </c>
      <c r="E48" s="11"/>
      <c r="F48" s="416"/>
      <c r="G48" s="258">
        <v>271.37</v>
      </c>
      <c r="J48" s="247">
        <v>267.20999999999998</v>
      </c>
    </row>
    <row r="49" spans="1:10" ht="75">
      <c r="A49" s="251">
        <v>92216</v>
      </c>
      <c r="B49" s="252" t="s">
        <v>249</v>
      </c>
      <c r="C49" s="256" t="s">
        <v>210</v>
      </c>
      <c r="D49" s="399">
        <v>368.7</v>
      </c>
      <c r="E49" s="11"/>
      <c r="F49" s="416"/>
      <c r="G49" s="399">
        <v>368.7</v>
      </c>
      <c r="J49" s="247">
        <v>363.41</v>
      </c>
    </row>
    <row r="50" spans="1:10" ht="60">
      <c r="A50" s="251">
        <v>92447</v>
      </c>
      <c r="B50" s="252" t="s">
        <v>254</v>
      </c>
      <c r="C50" s="256" t="s">
        <v>69</v>
      </c>
      <c r="D50" s="258">
        <v>117.94</v>
      </c>
      <c r="E50" s="11"/>
      <c r="F50" s="416"/>
      <c r="G50" s="258">
        <v>117.94</v>
      </c>
      <c r="J50" s="247">
        <v>111.47</v>
      </c>
    </row>
    <row r="51" spans="1:10" ht="75">
      <c r="A51" s="241">
        <v>92743</v>
      </c>
      <c r="B51" s="242" t="s">
        <v>259</v>
      </c>
      <c r="C51" s="256" t="s">
        <v>2</v>
      </c>
      <c r="D51" s="258">
        <v>528.53</v>
      </c>
      <c r="E51" s="11"/>
      <c r="F51" s="416"/>
      <c r="G51" s="258">
        <v>528.53</v>
      </c>
      <c r="J51" s="247">
        <v>516.70000000000005</v>
      </c>
    </row>
    <row r="52" spans="1:10" ht="60">
      <c r="A52" s="251">
        <v>92756</v>
      </c>
      <c r="B52" s="242" t="s">
        <v>75</v>
      </c>
      <c r="C52" s="256" t="s">
        <v>1</v>
      </c>
      <c r="D52" s="258">
        <v>214.38</v>
      </c>
      <c r="E52" s="11"/>
      <c r="F52" s="416"/>
      <c r="G52" s="258">
        <v>214.38</v>
      </c>
      <c r="J52" s="247">
        <v>209.75</v>
      </c>
    </row>
    <row r="53" spans="1:10" ht="60">
      <c r="A53" s="251">
        <v>92757</v>
      </c>
      <c r="B53" s="242" t="s">
        <v>258</v>
      </c>
      <c r="C53" s="256" t="s">
        <v>1</v>
      </c>
      <c r="D53" s="258">
        <v>245.97</v>
      </c>
      <c r="E53" s="11"/>
      <c r="F53" s="416"/>
      <c r="G53" s="258">
        <v>245.97</v>
      </c>
      <c r="J53" s="247">
        <v>240.49</v>
      </c>
    </row>
    <row r="54" spans="1:10" ht="60">
      <c r="A54" s="241">
        <v>92760</v>
      </c>
      <c r="B54" s="152" t="s">
        <v>336</v>
      </c>
      <c r="C54" s="253" t="s">
        <v>92</v>
      </c>
      <c r="D54" s="297">
        <v>9.93</v>
      </c>
      <c r="E54" s="11"/>
      <c r="F54" s="165"/>
      <c r="G54" s="297">
        <v>9.93</v>
      </c>
      <c r="J54" s="247">
        <v>9.59</v>
      </c>
    </row>
    <row r="55" spans="1:10" ht="60">
      <c r="A55" s="241">
        <v>92761</v>
      </c>
      <c r="B55" s="152" t="s">
        <v>337</v>
      </c>
      <c r="C55" s="253" t="s">
        <v>92</v>
      </c>
      <c r="D55" s="297">
        <v>9.08</v>
      </c>
      <c r="E55" s="11"/>
      <c r="F55" s="165"/>
      <c r="G55" s="297">
        <v>9.08</v>
      </c>
      <c r="J55" s="247">
        <v>8.85</v>
      </c>
    </row>
    <row r="56" spans="1:10" ht="60">
      <c r="A56" s="241">
        <v>92762</v>
      </c>
      <c r="B56" s="152" t="s">
        <v>338</v>
      </c>
      <c r="C56" s="253" t="s">
        <v>92</v>
      </c>
      <c r="D56" s="297">
        <v>7.99</v>
      </c>
      <c r="E56" s="11"/>
      <c r="F56" s="165"/>
      <c r="G56" s="297">
        <v>7.99</v>
      </c>
      <c r="J56" s="247">
        <v>7.83</v>
      </c>
    </row>
    <row r="57" spans="1:10" ht="60">
      <c r="A57" s="241">
        <v>92763</v>
      </c>
      <c r="B57" s="152" t="s">
        <v>339</v>
      </c>
      <c r="C57" s="253" t="s">
        <v>92</v>
      </c>
      <c r="D57" s="297">
        <v>6.67</v>
      </c>
      <c r="E57" s="11"/>
      <c r="F57" s="165"/>
      <c r="G57" s="297">
        <v>6.67</v>
      </c>
      <c r="J57" s="247">
        <v>6.56</v>
      </c>
    </row>
    <row r="58" spans="1:10" ht="75">
      <c r="A58" s="239">
        <v>92809</v>
      </c>
      <c r="B58" s="240" t="s">
        <v>370</v>
      </c>
      <c r="C58" s="238" t="s">
        <v>210</v>
      </c>
      <c r="D58" s="297">
        <v>34.79</v>
      </c>
      <c r="E58" s="11"/>
      <c r="F58" s="165"/>
      <c r="G58" s="297">
        <v>34.79</v>
      </c>
      <c r="J58" s="247">
        <v>32.6</v>
      </c>
    </row>
    <row r="59" spans="1:10" ht="75">
      <c r="A59" s="239">
        <v>92811</v>
      </c>
      <c r="B59" s="240" t="s">
        <v>371</v>
      </c>
      <c r="C59" s="238" t="s">
        <v>210</v>
      </c>
      <c r="D59" s="426">
        <v>50.5</v>
      </c>
      <c r="E59" s="11"/>
      <c r="F59" s="165"/>
      <c r="G59" s="426">
        <v>50.5</v>
      </c>
      <c r="J59" s="247">
        <v>47.35</v>
      </c>
    </row>
    <row r="60" spans="1:10" ht="75">
      <c r="A60" s="253">
        <v>92816</v>
      </c>
      <c r="B60" s="242" t="s">
        <v>250</v>
      </c>
      <c r="C60" s="409" t="s">
        <v>210</v>
      </c>
      <c r="D60" s="415">
        <v>507.64</v>
      </c>
      <c r="E60" s="447"/>
      <c r="F60" s="462"/>
      <c r="G60" s="415">
        <v>507.64</v>
      </c>
      <c r="J60" s="415">
        <v>501.04</v>
      </c>
    </row>
    <row r="61" spans="1:10" ht="75">
      <c r="A61" s="253">
        <v>92818</v>
      </c>
      <c r="B61" s="242" t="s">
        <v>251</v>
      </c>
      <c r="C61" s="409" t="s">
        <v>210</v>
      </c>
      <c r="D61" s="415">
        <v>739.24</v>
      </c>
      <c r="E61" s="447"/>
      <c r="F61" s="462"/>
      <c r="G61" s="415">
        <v>739.24</v>
      </c>
      <c r="J61" s="415">
        <v>730.35</v>
      </c>
    </row>
    <row r="62" spans="1:10" ht="75">
      <c r="A62" s="239">
        <v>92819</v>
      </c>
      <c r="B62" s="240" t="s">
        <v>372</v>
      </c>
      <c r="C62" s="238" t="s">
        <v>210</v>
      </c>
      <c r="D62" s="297">
        <v>150.85</v>
      </c>
      <c r="E62" s="11"/>
      <c r="F62" s="165"/>
      <c r="G62" s="297">
        <v>150.85</v>
      </c>
      <c r="J62" s="247">
        <v>141.96</v>
      </c>
    </row>
    <row r="63" spans="1:10" ht="45">
      <c r="A63" s="241">
        <v>92873</v>
      </c>
      <c r="B63" s="152" t="s">
        <v>343</v>
      </c>
      <c r="C63" s="253" t="s">
        <v>2</v>
      </c>
      <c r="D63" s="297">
        <v>175.67</v>
      </c>
      <c r="E63" s="11"/>
      <c r="F63" s="165"/>
      <c r="G63" s="297">
        <v>175.67</v>
      </c>
      <c r="J63" s="247">
        <v>158.9</v>
      </c>
    </row>
    <row r="64" spans="1:10" ht="45">
      <c r="A64" s="241">
        <v>92874</v>
      </c>
      <c r="B64" s="152" t="s">
        <v>111</v>
      </c>
      <c r="C64" s="253" t="s">
        <v>2</v>
      </c>
      <c r="D64" s="297">
        <v>28.77</v>
      </c>
      <c r="E64" s="11"/>
      <c r="F64" s="165"/>
      <c r="G64" s="297">
        <v>28.77</v>
      </c>
      <c r="J64" s="247">
        <v>26.07</v>
      </c>
    </row>
    <row r="65" spans="1:10" ht="75">
      <c r="A65" s="401">
        <v>93177</v>
      </c>
      <c r="B65" s="252" t="s">
        <v>318</v>
      </c>
      <c r="C65" s="251" t="s">
        <v>7</v>
      </c>
      <c r="D65" s="281">
        <v>1.78</v>
      </c>
      <c r="E65" s="400"/>
      <c r="F65" s="400"/>
      <c r="G65" s="281">
        <v>1.78</v>
      </c>
      <c r="J65" s="281">
        <v>1.75</v>
      </c>
    </row>
    <row r="66" spans="1:10" ht="45">
      <c r="A66" s="256">
        <v>93212</v>
      </c>
      <c r="B66" s="252" t="s">
        <v>96</v>
      </c>
      <c r="C66" s="239" t="s">
        <v>1</v>
      </c>
      <c r="D66" s="399">
        <v>687.78</v>
      </c>
      <c r="E66" s="11"/>
      <c r="F66" s="416"/>
      <c r="G66" s="399">
        <v>687.78</v>
      </c>
      <c r="J66" s="247">
        <v>665.04</v>
      </c>
    </row>
    <row r="67" spans="1:10" ht="30">
      <c r="A67" s="241">
        <v>93358</v>
      </c>
      <c r="B67" s="152" t="s">
        <v>229</v>
      </c>
      <c r="C67" s="409" t="s">
        <v>2</v>
      </c>
      <c r="D67" s="390">
        <v>65.59</v>
      </c>
      <c r="E67" s="214"/>
      <c r="F67" s="214"/>
      <c r="G67" s="390">
        <v>65.59</v>
      </c>
      <c r="J67" s="390">
        <v>59.65</v>
      </c>
    </row>
    <row r="68" spans="1:10" ht="90">
      <c r="A68" s="251">
        <v>93367</v>
      </c>
      <c r="B68" s="242" t="s">
        <v>238</v>
      </c>
      <c r="C68" s="256" t="s">
        <v>2</v>
      </c>
      <c r="D68" s="281">
        <v>12.93</v>
      </c>
      <c r="E68" s="400"/>
      <c r="F68" s="400"/>
      <c r="G68" s="281">
        <v>12.93</v>
      </c>
      <c r="J68" s="281">
        <v>12.31</v>
      </c>
    </row>
    <row r="69" spans="1:10" ht="90">
      <c r="A69" s="251">
        <v>93368</v>
      </c>
      <c r="B69" s="252" t="s">
        <v>239</v>
      </c>
      <c r="C69" s="256" t="s">
        <v>2</v>
      </c>
      <c r="D69" s="258">
        <v>10.43</v>
      </c>
      <c r="E69" s="11"/>
      <c r="F69" s="416"/>
      <c r="G69" s="258">
        <v>10.43</v>
      </c>
      <c r="J69" s="247">
        <v>9.9499999999999993</v>
      </c>
    </row>
    <row r="70" spans="1:10" ht="90">
      <c r="A70" s="251">
        <v>93369</v>
      </c>
      <c r="B70" s="242" t="s">
        <v>240</v>
      </c>
      <c r="C70" s="256" t="s">
        <v>2</v>
      </c>
      <c r="D70" s="281">
        <v>7.25</v>
      </c>
      <c r="E70" s="400"/>
      <c r="F70" s="400"/>
      <c r="G70" s="281">
        <v>7.25</v>
      </c>
      <c r="J70" s="281">
        <v>6.96</v>
      </c>
    </row>
    <row r="71" spans="1:10" ht="90">
      <c r="A71" s="251">
        <v>93370</v>
      </c>
      <c r="B71" s="252" t="s">
        <v>241</v>
      </c>
      <c r="C71" s="256" t="s">
        <v>2</v>
      </c>
      <c r="D71" s="258">
        <v>7.98</v>
      </c>
      <c r="E71" s="11"/>
      <c r="F71" s="416"/>
      <c r="G71" s="258">
        <v>7.98</v>
      </c>
      <c r="J71" s="247">
        <v>7.67</v>
      </c>
    </row>
    <row r="72" spans="1:10" ht="90">
      <c r="A72" s="251">
        <v>93371</v>
      </c>
      <c r="B72" s="252" t="s">
        <v>242</v>
      </c>
      <c r="C72" s="256" t="s">
        <v>2</v>
      </c>
      <c r="D72" s="258">
        <v>6.05</v>
      </c>
      <c r="E72" s="11"/>
      <c r="F72" s="416"/>
      <c r="G72" s="258">
        <v>6.05</v>
      </c>
      <c r="J72" s="247">
        <v>5.83</v>
      </c>
    </row>
    <row r="73" spans="1:10" ht="90">
      <c r="A73" s="241">
        <v>93379</v>
      </c>
      <c r="B73" s="252" t="s">
        <v>296</v>
      </c>
      <c r="C73" s="241" t="s">
        <v>2</v>
      </c>
      <c r="D73" s="258">
        <v>12.38</v>
      </c>
      <c r="E73" s="11"/>
      <c r="F73" s="416"/>
      <c r="G73" s="258">
        <v>12.38</v>
      </c>
      <c r="J73" s="247">
        <v>11.6</v>
      </c>
    </row>
    <row r="74" spans="1:10" ht="30">
      <c r="A74" s="241">
        <v>93382</v>
      </c>
      <c r="B74" s="252" t="s">
        <v>298</v>
      </c>
      <c r="C74" s="241" t="s">
        <v>2</v>
      </c>
      <c r="D74" s="399">
        <v>23.32</v>
      </c>
      <c r="E74" s="11"/>
      <c r="F74" s="416"/>
      <c r="G74" s="399">
        <v>23.32</v>
      </c>
      <c r="J74" s="247">
        <v>21.4</v>
      </c>
    </row>
    <row r="75" spans="1:10" ht="45">
      <c r="A75" s="239">
        <v>93415</v>
      </c>
      <c r="B75" s="356" t="s">
        <v>199</v>
      </c>
      <c r="C75" s="241" t="s">
        <v>197</v>
      </c>
      <c r="D75" s="399">
        <v>11.57</v>
      </c>
      <c r="E75" s="11"/>
      <c r="F75" s="416"/>
      <c r="G75" s="399">
        <v>11.57</v>
      </c>
      <c r="J75" s="247">
        <v>11.57</v>
      </c>
    </row>
    <row r="76" spans="1:10" ht="45">
      <c r="A76" s="239">
        <v>93416</v>
      </c>
      <c r="B76" s="356" t="s">
        <v>201</v>
      </c>
      <c r="C76" s="241" t="s">
        <v>202</v>
      </c>
      <c r="D76" s="399">
        <v>0.23</v>
      </c>
      <c r="E76" s="11"/>
      <c r="F76" s="416"/>
      <c r="G76" s="399">
        <v>0.23</v>
      </c>
      <c r="J76" s="247">
        <v>0.23</v>
      </c>
    </row>
    <row r="77" spans="1:10" ht="30">
      <c r="A77" s="256">
        <v>93564</v>
      </c>
      <c r="B77" s="252" t="s">
        <v>205</v>
      </c>
      <c r="C77" s="239" t="s">
        <v>99</v>
      </c>
      <c r="D77" s="247">
        <v>6287.9</v>
      </c>
      <c r="E77" s="11"/>
      <c r="F77" s="416"/>
      <c r="G77" s="247">
        <v>6287.9</v>
      </c>
      <c r="J77" s="247">
        <v>5444.34</v>
      </c>
    </row>
    <row r="78" spans="1:10" ht="30">
      <c r="A78" s="239">
        <v>93565</v>
      </c>
      <c r="B78" s="276" t="s">
        <v>81</v>
      </c>
      <c r="C78" s="239" t="s">
        <v>99</v>
      </c>
      <c r="D78" s="423">
        <v>15544.2</v>
      </c>
      <c r="E78" s="451"/>
      <c r="F78" s="400"/>
      <c r="G78" s="423">
        <v>15544.2</v>
      </c>
      <c r="J78" s="423">
        <v>13416.28</v>
      </c>
    </row>
    <row r="79" spans="1:10" ht="30">
      <c r="A79" s="239">
        <v>93567</v>
      </c>
      <c r="B79" s="276" t="s">
        <v>317</v>
      </c>
      <c r="C79" s="239" t="s">
        <v>99</v>
      </c>
      <c r="D79" s="423">
        <v>17666.43</v>
      </c>
      <c r="E79" s="451"/>
      <c r="F79" s="400"/>
      <c r="G79" s="423">
        <v>17666.43</v>
      </c>
      <c r="J79" s="423">
        <v>15244.42</v>
      </c>
    </row>
    <row r="80" spans="1:10" ht="30">
      <c r="A80" s="239">
        <v>93572</v>
      </c>
      <c r="B80" s="276" t="s">
        <v>82</v>
      </c>
      <c r="C80" s="239" t="s">
        <v>99</v>
      </c>
      <c r="D80" s="423">
        <v>3232.1</v>
      </c>
      <c r="E80" s="451"/>
      <c r="F80" s="400"/>
      <c r="G80" s="423">
        <v>3232.1</v>
      </c>
      <c r="J80" s="423">
        <v>2822</v>
      </c>
    </row>
    <row r="81" spans="1:10" ht="60">
      <c r="A81" s="256">
        <v>93584</v>
      </c>
      <c r="B81" s="276" t="s">
        <v>83</v>
      </c>
      <c r="C81" s="239" t="s">
        <v>1</v>
      </c>
      <c r="D81" s="424">
        <v>609.25</v>
      </c>
      <c r="E81" s="451"/>
      <c r="F81" s="400"/>
      <c r="G81" s="424">
        <v>609.25</v>
      </c>
      <c r="J81" s="423">
        <v>592.71</v>
      </c>
    </row>
    <row r="82" spans="1:10" ht="45">
      <c r="A82" s="253">
        <v>93596</v>
      </c>
      <c r="B82" s="394" t="s">
        <v>183</v>
      </c>
      <c r="C82" s="239" t="s">
        <v>7</v>
      </c>
      <c r="D82" s="405">
        <v>0.47</v>
      </c>
      <c r="E82" s="452"/>
      <c r="F82" s="404"/>
      <c r="G82" s="405">
        <v>0.47</v>
      </c>
      <c r="J82" s="403">
        <v>0.46</v>
      </c>
    </row>
    <row r="83" spans="1:10" ht="45">
      <c r="A83" s="241">
        <v>93599</v>
      </c>
      <c r="B83" s="406" t="s">
        <v>412</v>
      </c>
      <c r="C83" s="239" t="s">
        <v>7</v>
      </c>
      <c r="D83" s="281">
        <v>0.42</v>
      </c>
      <c r="E83" s="400"/>
      <c r="F83" s="400"/>
      <c r="G83" s="281">
        <v>0.42</v>
      </c>
      <c r="J83" s="281">
        <v>0.42</v>
      </c>
    </row>
    <row r="84" spans="1:10" ht="60">
      <c r="A84" s="251">
        <v>94055</v>
      </c>
      <c r="B84" s="242" t="s">
        <v>243</v>
      </c>
      <c r="C84" s="256" t="s">
        <v>69</v>
      </c>
      <c r="D84" s="281">
        <v>29.54</v>
      </c>
      <c r="E84" s="400"/>
      <c r="F84" s="400"/>
      <c r="G84" s="281">
        <v>29.54</v>
      </c>
      <c r="J84" s="281">
        <v>27.82</v>
      </c>
    </row>
    <row r="85" spans="1:10" ht="60">
      <c r="A85" s="251">
        <v>94057</v>
      </c>
      <c r="B85" s="242" t="s">
        <v>244</v>
      </c>
      <c r="C85" s="256" t="s">
        <v>69</v>
      </c>
      <c r="D85" s="281">
        <v>24.13</v>
      </c>
      <c r="E85" s="400"/>
      <c r="F85" s="400"/>
      <c r="G85" s="281">
        <v>24.13</v>
      </c>
      <c r="J85" s="281">
        <v>22.85</v>
      </c>
    </row>
    <row r="86" spans="1:10" ht="60">
      <c r="A86" s="251">
        <v>94059</v>
      </c>
      <c r="B86" s="242" t="s">
        <v>245</v>
      </c>
      <c r="C86" s="256" t="s">
        <v>69</v>
      </c>
      <c r="D86" s="281">
        <v>20.77</v>
      </c>
      <c r="E86" s="400"/>
      <c r="F86" s="400"/>
      <c r="G86" s="281">
        <v>20.77</v>
      </c>
      <c r="J86" s="281">
        <v>19.93</v>
      </c>
    </row>
    <row r="87" spans="1:10" ht="45">
      <c r="A87" s="253">
        <v>94097</v>
      </c>
      <c r="B87" s="356" t="s">
        <v>230</v>
      </c>
      <c r="C87" s="253" t="s">
        <v>1</v>
      </c>
      <c r="D87" s="281">
        <v>5.03</v>
      </c>
      <c r="E87" s="400"/>
      <c r="F87" s="400"/>
      <c r="G87" s="281">
        <v>5.03</v>
      </c>
      <c r="J87" s="281">
        <v>4.54</v>
      </c>
    </row>
    <row r="88" spans="1:10" ht="45">
      <c r="A88" s="253">
        <v>94099</v>
      </c>
      <c r="B88" s="356" t="s">
        <v>231</v>
      </c>
      <c r="C88" s="253" t="s">
        <v>1</v>
      </c>
      <c r="D88" s="281">
        <v>2.52</v>
      </c>
      <c r="E88" s="400"/>
      <c r="F88" s="400"/>
      <c r="G88" s="281">
        <v>2.52</v>
      </c>
      <c r="J88" s="281">
        <v>2.2799999999999998</v>
      </c>
    </row>
    <row r="89" spans="1:10" ht="60">
      <c r="A89" s="241">
        <v>94107</v>
      </c>
      <c r="B89" s="242" t="s">
        <v>327</v>
      </c>
      <c r="C89" s="253" t="s">
        <v>2</v>
      </c>
      <c r="D89" s="297">
        <v>222.31</v>
      </c>
      <c r="E89" s="11"/>
      <c r="F89" s="165"/>
      <c r="G89" s="297">
        <v>222.31</v>
      </c>
      <c r="J89" s="247">
        <v>212.4</v>
      </c>
    </row>
    <row r="90" spans="1:10" ht="60">
      <c r="A90" s="253">
        <v>94116</v>
      </c>
      <c r="B90" s="356" t="s">
        <v>232</v>
      </c>
      <c r="C90" s="409" t="s">
        <v>2</v>
      </c>
      <c r="D90" s="281">
        <v>170.33</v>
      </c>
      <c r="E90" s="400"/>
      <c r="F90" s="400"/>
      <c r="G90" s="281">
        <v>170.33</v>
      </c>
      <c r="J90" s="281">
        <v>166.45</v>
      </c>
    </row>
    <row r="91" spans="1:10" ht="60">
      <c r="A91" s="253">
        <v>94117</v>
      </c>
      <c r="B91" s="394" t="s">
        <v>233</v>
      </c>
      <c r="C91" s="241" t="s">
        <v>2</v>
      </c>
      <c r="D91" s="405">
        <v>150.09</v>
      </c>
      <c r="E91" s="452"/>
      <c r="F91" s="404"/>
      <c r="G91" s="405">
        <v>150.09</v>
      </c>
      <c r="J91" s="403">
        <v>146.63999999999999</v>
      </c>
    </row>
    <row r="92" spans="1:10" ht="90">
      <c r="A92" s="241">
        <v>94273</v>
      </c>
      <c r="B92" s="242" t="s">
        <v>84</v>
      </c>
      <c r="C92" s="241" t="s">
        <v>70</v>
      </c>
      <c r="D92" s="258">
        <v>35.08</v>
      </c>
      <c r="E92" s="11"/>
      <c r="F92" s="416"/>
      <c r="G92" s="258">
        <v>35.08</v>
      </c>
      <c r="J92" s="247">
        <v>33.549999999999997</v>
      </c>
    </row>
    <row r="93" spans="1:10" ht="45">
      <c r="A93" s="239">
        <v>94283</v>
      </c>
      <c r="B93" s="152" t="s">
        <v>360</v>
      </c>
      <c r="C93" s="238" t="s">
        <v>210</v>
      </c>
      <c r="D93" s="297">
        <v>45.66</v>
      </c>
      <c r="E93" s="11"/>
      <c r="F93" s="165"/>
      <c r="G93" s="297">
        <v>45.66</v>
      </c>
      <c r="J93" s="247">
        <v>43.59</v>
      </c>
    </row>
    <row r="94" spans="1:10" ht="45">
      <c r="A94" s="241">
        <v>94962</v>
      </c>
      <c r="B94" s="242" t="s">
        <v>340</v>
      </c>
      <c r="C94" s="253" t="s">
        <v>2</v>
      </c>
      <c r="D94" s="297">
        <v>283.52</v>
      </c>
      <c r="E94" s="11"/>
      <c r="F94" s="165"/>
      <c r="G94" s="297">
        <v>283.52</v>
      </c>
      <c r="J94" s="247">
        <v>277.60000000000002</v>
      </c>
    </row>
    <row r="95" spans="1:10" ht="45">
      <c r="A95" s="241">
        <v>94965</v>
      </c>
      <c r="B95" s="152" t="s">
        <v>119</v>
      </c>
      <c r="C95" s="253" t="s">
        <v>2</v>
      </c>
      <c r="D95" s="297">
        <v>338.84</v>
      </c>
      <c r="E95" s="11"/>
      <c r="F95" s="165"/>
      <c r="G95" s="297">
        <v>338.84</v>
      </c>
      <c r="J95" s="247">
        <v>333</v>
      </c>
    </row>
    <row r="96" spans="1:10" ht="45">
      <c r="A96" s="241">
        <v>94970</v>
      </c>
      <c r="B96" s="152" t="s">
        <v>342</v>
      </c>
      <c r="C96" s="253" t="s">
        <v>2</v>
      </c>
      <c r="D96" s="297">
        <v>320.42</v>
      </c>
      <c r="E96" s="11"/>
      <c r="F96" s="165"/>
      <c r="G96" s="297">
        <v>320.42</v>
      </c>
      <c r="J96" s="247">
        <v>315.29000000000002</v>
      </c>
    </row>
    <row r="97" spans="1:10" ht="60">
      <c r="A97" s="239">
        <v>94991</v>
      </c>
      <c r="B97" s="356" t="s">
        <v>292</v>
      </c>
      <c r="C97" s="241" t="s">
        <v>2</v>
      </c>
      <c r="D97" s="258">
        <v>425.09</v>
      </c>
      <c r="E97" s="11"/>
      <c r="F97" s="416"/>
      <c r="G97" s="258">
        <v>425.09</v>
      </c>
      <c r="J97" s="247">
        <v>415.58</v>
      </c>
    </row>
    <row r="98" spans="1:10" ht="60">
      <c r="A98" s="239">
        <v>94992</v>
      </c>
      <c r="B98" s="356" t="s">
        <v>477</v>
      </c>
      <c r="C98" s="256" t="s">
        <v>69</v>
      </c>
      <c r="D98" s="258">
        <v>59.87</v>
      </c>
      <c r="E98" s="11"/>
      <c r="F98" s="416"/>
      <c r="G98" s="258">
        <v>59.87</v>
      </c>
      <c r="J98" s="247">
        <v>58.06</v>
      </c>
    </row>
    <row r="99" spans="1:10" ht="30">
      <c r="A99" s="251">
        <v>95241</v>
      </c>
      <c r="B99" s="252" t="s">
        <v>255</v>
      </c>
      <c r="C99" s="256" t="s">
        <v>69</v>
      </c>
      <c r="D99" s="399">
        <v>23.17</v>
      </c>
      <c r="E99" s="11"/>
      <c r="F99" s="416"/>
      <c r="G99" s="399">
        <v>23.17</v>
      </c>
      <c r="J99" s="247">
        <v>22.13</v>
      </c>
    </row>
    <row r="100" spans="1:10" ht="30">
      <c r="A100" s="251">
        <v>95303</v>
      </c>
      <c r="B100" s="356" t="s">
        <v>311</v>
      </c>
      <c r="C100" s="409" t="s">
        <v>312</v>
      </c>
      <c r="D100" s="281">
        <v>0.9</v>
      </c>
      <c r="E100" s="400"/>
      <c r="F100" s="400"/>
      <c r="G100" s="281">
        <v>0.9</v>
      </c>
      <c r="J100" s="281">
        <v>0.89</v>
      </c>
    </row>
    <row r="101" spans="1:10" ht="45">
      <c r="A101" s="241">
        <v>95878</v>
      </c>
      <c r="B101" s="406" t="s">
        <v>85</v>
      </c>
      <c r="C101" s="239" t="s">
        <v>7</v>
      </c>
      <c r="D101" s="281">
        <v>0.67</v>
      </c>
      <c r="E101" s="400"/>
      <c r="F101" s="400"/>
      <c r="G101" s="281">
        <v>0.67</v>
      </c>
      <c r="J101" s="281">
        <v>0.66</v>
      </c>
    </row>
    <row r="102" spans="1:10" ht="45">
      <c r="A102" s="241">
        <v>95879</v>
      </c>
      <c r="B102" s="406" t="s">
        <v>413</v>
      </c>
      <c r="C102" s="239" t="s">
        <v>7</v>
      </c>
      <c r="D102" s="281">
        <v>0.6</v>
      </c>
      <c r="E102" s="400"/>
      <c r="F102" s="400"/>
      <c r="G102" s="281">
        <v>0.6</v>
      </c>
      <c r="J102" s="281">
        <v>0.57999999999999996</v>
      </c>
    </row>
    <row r="103" spans="1:10" ht="45">
      <c r="A103" s="241">
        <v>96393</v>
      </c>
      <c r="B103" s="252" t="s">
        <v>299</v>
      </c>
      <c r="C103" s="241" t="s">
        <v>2</v>
      </c>
      <c r="D103" s="258">
        <v>139.21</v>
      </c>
      <c r="E103" s="11"/>
      <c r="F103" s="416"/>
      <c r="G103" s="258">
        <v>139.21</v>
      </c>
      <c r="J103" s="247">
        <v>139.06</v>
      </c>
    </row>
    <row r="104" spans="1:10" ht="45">
      <c r="A104" s="401">
        <v>96396</v>
      </c>
      <c r="B104" s="402" t="s">
        <v>319</v>
      </c>
      <c r="C104" s="401" t="s">
        <v>320</v>
      </c>
      <c r="D104" s="258">
        <v>146.44999999999999</v>
      </c>
      <c r="E104" s="11"/>
      <c r="F104" s="416"/>
      <c r="G104" s="258">
        <v>146.44999999999999</v>
      </c>
      <c r="J104" s="247">
        <v>146.01</v>
      </c>
    </row>
    <row r="105" spans="1:10" ht="45">
      <c r="A105" s="251">
        <v>96399</v>
      </c>
      <c r="B105" s="246" t="s">
        <v>114</v>
      </c>
      <c r="C105" s="241" t="s">
        <v>2</v>
      </c>
      <c r="D105" s="297">
        <v>106.03</v>
      </c>
      <c r="E105" s="11"/>
      <c r="F105" s="165"/>
      <c r="G105" s="297">
        <v>106.03</v>
      </c>
      <c r="J105" s="247">
        <v>105.64</v>
      </c>
    </row>
    <row r="106" spans="1:10" ht="45">
      <c r="A106" s="241">
        <v>96531</v>
      </c>
      <c r="B106" s="152" t="s">
        <v>329</v>
      </c>
      <c r="C106" s="256" t="s">
        <v>69</v>
      </c>
      <c r="D106" s="297">
        <v>86.79</v>
      </c>
      <c r="E106" s="11"/>
      <c r="F106" s="165"/>
      <c r="G106" s="297">
        <v>86.79</v>
      </c>
      <c r="J106" s="247">
        <v>82</v>
      </c>
    </row>
    <row r="107" spans="1:10" ht="60">
      <c r="A107" s="251">
        <v>96539</v>
      </c>
      <c r="B107" s="252" t="s">
        <v>91</v>
      </c>
      <c r="C107" s="256" t="s">
        <v>69</v>
      </c>
      <c r="D107" s="258">
        <v>84.87</v>
      </c>
      <c r="E107" s="11"/>
      <c r="F107" s="416"/>
      <c r="G107" s="258">
        <v>84.87</v>
      </c>
      <c r="J107" s="247">
        <v>78.92</v>
      </c>
    </row>
    <row r="108" spans="1:10" ht="30">
      <c r="A108" s="241">
        <v>96616</v>
      </c>
      <c r="B108" s="152" t="s">
        <v>328</v>
      </c>
      <c r="C108" s="253" t="s">
        <v>2</v>
      </c>
      <c r="D108" s="297">
        <v>484.72</v>
      </c>
      <c r="E108" s="11"/>
      <c r="F108" s="165"/>
      <c r="G108" s="297">
        <v>484.72</v>
      </c>
      <c r="J108" s="247">
        <v>461.86</v>
      </c>
    </row>
    <row r="109" spans="1:10" ht="30">
      <c r="A109" s="251">
        <v>96995</v>
      </c>
      <c r="B109" s="242" t="s">
        <v>237</v>
      </c>
      <c r="C109" s="256" t="s">
        <v>2</v>
      </c>
      <c r="D109" s="281">
        <v>39.76</v>
      </c>
      <c r="E109" s="400"/>
      <c r="F109" s="400"/>
      <c r="G109" s="281">
        <v>39.76</v>
      </c>
      <c r="J109" s="281">
        <v>36.17</v>
      </c>
    </row>
    <row r="110" spans="1:10" ht="45">
      <c r="A110" s="401">
        <v>97083</v>
      </c>
      <c r="B110" s="402" t="s">
        <v>325</v>
      </c>
      <c r="C110" s="256" t="s">
        <v>69</v>
      </c>
      <c r="D110" s="258">
        <v>2.62</v>
      </c>
      <c r="E110" s="11"/>
      <c r="F110" s="416"/>
      <c r="G110" s="258">
        <v>2.62</v>
      </c>
      <c r="J110" s="247">
        <v>2.38</v>
      </c>
    </row>
    <row r="111" spans="1:10" ht="30">
      <c r="A111" s="239">
        <v>97628</v>
      </c>
      <c r="B111" s="240" t="s">
        <v>369</v>
      </c>
      <c r="C111" s="241" t="s">
        <v>2</v>
      </c>
      <c r="D111" s="297">
        <v>215.42</v>
      </c>
      <c r="E111" s="11"/>
      <c r="F111" s="165"/>
      <c r="G111" s="297">
        <v>215.42</v>
      </c>
      <c r="J111" s="247">
        <v>195.64</v>
      </c>
    </row>
    <row r="112" spans="1:10" ht="45">
      <c r="A112" s="239">
        <v>97635</v>
      </c>
      <c r="B112" s="152" t="s">
        <v>291</v>
      </c>
      <c r="C112" s="241" t="s">
        <v>1</v>
      </c>
      <c r="D112" s="399">
        <v>12.3</v>
      </c>
      <c r="E112" s="11"/>
      <c r="F112" s="416"/>
      <c r="G112" s="399">
        <v>12.3</v>
      </c>
      <c r="J112" s="247">
        <v>11.09</v>
      </c>
    </row>
    <row r="113" spans="1:10" ht="45">
      <c r="A113" s="241">
        <v>97636</v>
      </c>
      <c r="B113" s="242" t="s">
        <v>294</v>
      </c>
      <c r="C113" s="241" t="s">
        <v>1</v>
      </c>
      <c r="D113" s="258">
        <v>9.14</v>
      </c>
      <c r="E113" s="11"/>
      <c r="F113" s="400"/>
      <c r="G113" s="258">
        <v>9.14</v>
      </c>
      <c r="J113" s="247">
        <v>8.8699999999999992</v>
      </c>
    </row>
    <row r="114" spans="1:10" ht="45">
      <c r="A114" s="256">
        <v>98461</v>
      </c>
      <c r="B114" s="252" t="s">
        <v>97</v>
      </c>
      <c r="C114" s="239" t="s">
        <v>10</v>
      </c>
      <c r="D114" s="423">
        <v>4063.56</v>
      </c>
      <c r="E114" s="11"/>
      <c r="F114" s="416"/>
      <c r="G114" s="423">
        <v>4063.56</v>
      </c>
      <c r="J114" s="247">
        <v>4041.58</v>
      </c>
    </row>
    <row r="115" spans="1:10">
      <c r="A115" s="253">
        <v>98504</v>
      </c>
      <c r="B115" s="415" t="s">
        <v>95</v>
      </c>
      <c r="C115" s="256" t="s">
        <v>69</v>
      </c>
      <c r="D115" s="399">
        <v>8.35</v>
      </c>
      <c r="E115" s="11"/>
      <c r="F115" s="416"/>
      <c r="G115" s="399">
        <v>8.35</v>
      </c>
      <c r="J115" s="247">
        <v>8.0299999999999994</v>
      </c>
    </row>
    <row r="116" spans="1:10">
      <c r="A116" s="253">
        <v>98520</v>
      </c>
      <c r="B116" s="415" t="s">
        <v>316</v>
      </c>
      <c r="C116" s="256" t="s">
        <v>69</v>
      </c>
      <c r="D116" s="399">
        <v>3.72</v>
      </c>
      <c r="E116" s="11"/>
      <c r="F116" s="416"/>
      <c r="G116" s="399">
        <v>3.72</v>
      </c>
      <c r="J116" s="247">
        <v>3.59</v>
      </c>
    </row>
    <row r="117" spans="1:10" ht="30">
      <c r="A117" s="253">
        <v>98524</v>
      </c>
      <c r="B117" s="242" t="s">
        <v>94</v>
      </c>
      <c r="C117" s="256" t="s">
        <v>69</v>
      </c>
      <c r="D117" s="258">
        <v>2.75</v>
      </c>
      <c r="E117" s="11"/>
      <c r="F117" s="416"/>
      <c r="G117" s="258">
        <v>2.75</v>
      </c>
      <c r="J117" s="247">
        <v>2.48</v>
      </c>
    </row>
    <row r="118" spans="1:10">
      <c r="A118" s="253">
        <v>99063</v>
      </c>
      <c r="B118" s="252" t="s">
        <v>256</v>
      </c>
      <c r="C118" s="256" t="s">
        <v>257</v>
      </c>
      <c r="D118" s="258">
        <v>3.6</v>
      </c>
      <c r="E118" s="11"/>
      <c r="F118" s="416"/>
      <c r="G118" s="258">
        <v>3.6</v>
      </c>
      <c r="J118" s="247">
        <v>3.33</v>
      </c>
    </row>
    <row r="119" spans="1:10" ht="60">
      <c r="A119" s="241">
        <v>99235</v>
      </c>
      <c r="B119" s="152" t="s">
        <v>341</v>
      </c>
      <c r="C119" s="253" t="s">
        <v>2</v>
      </c>
      <c r="D119" s="297">
        <v>338.13</v>
      </c>
      <c r="E119" s="11"/>
      <c r="F119" s="165"/>
      <c r="G119" s="297">
        <v>338.13</v>
      </c>
      <c r="J119" s="247">
        <v>336.42</v>
      </c>
    </row>
    <row r="120" spans="1:10" ht="45">
      <c r="A120" s="409">
        <v>99318</v>
      </c>
      <c r="B120" s="252" t="s">
        <v>279</v>
      </c>
      <c r="C120" s="256" t="s">
        <v>210</v>
      </c>
      <c r="D120" s="247">
        <v>205.95</v>
      </c>
      <c r="E120" s="11"/>
      <c r="F120" s="416"/>
      <c r="G120" s="247">
        <v>205.95</v>
      </c>
      <c r="J120" s="247">
        <v>202.96</v>
      </c>
    </row>
    <row r="121" spans="1:10" ht="30">
      <c r="A121" s="248">
        <v>100574</v>
      </c>
      <c r="B121" s="296" t="s">
        <v>421</v>
      </c>
      <c r="C121" s="238" t="s">
        <v>2</v>
      </c>
      <c r="D121" s="297">
        <v>0.85</v>
      </c>
      <c r="E121" s="11"/>
      <c r="F121" s="165"/>
      <c r="G121" s="297">
        <v>0.85</v>
      </c>
      <c r="J121" s="403">
        <v>0.82</v>
      </c>
    </row>
    <row r="122" spans="1:10" ht="30">
      <c r="A122" s="241">
        <v>100576</v>
      </c>
      <c r="B122" s="242" t="s">
        <v>414</v>
      </c>
      <c r="C122" s="241" t="s">
        <v>1</v>
      </c>
      <c r="D122" s="281">
        <v>1.41</v>
      </c>
      <c r="E122" s="400"/>
      <c r="F122" s="400"/>
      <c r="G122" s="281">
        <v>1.41</v>
      </c>
      <c r="J122" s="281">
        <v>1.33</v>
      </c>
    </row>
    <row r="123" spans="1:10" ht="30">
      <c r="A123" s="421" t="s">
        <v>397</v>
      </c>
      <c r="B123" s="240" t="s">
        <v>398</v>
      </c>
      <c r="C123" s="241" t="s">
        <v>207</v>
      </c>
      <c r="D123" s="566">
        <v>0.38140000000000002</v>
      </c>
      <c r="E123" s="11"/>
      <c r="F123" s="165"/>
      <c r="G123" s="566">
        <v>0.38140000000000002</v>
      </c>
      <c r="J123" s="407">
        <v>0.34860000000000002</v>
      </c>
    </row>
    <row r="124" spans="1:10" ht="30">
      <c r="A124" s="421" t="s">
        <v>395</v>
      </c>
      <c r="B124" s="240" t="s">
        <v>396</v>
      </c>
      <c r="C124" s="238" t="s">
        <v>210</v>
      </c>
      <c r="D124" s="566">
        <v>3.1840999999999999</v>
      </c>
      <c r="E124" s="11"/>
      <c r="F124" s="165"/>
      <c r="G124" s="566">
        <v>3.1840999999999999</v>
      </c>
      <c r="J124" s="407">
        <v>2.9053</v>
      </c>
    </row>
    <row r="125" spans="1:10" ht="30">
      <c r="A125" s="421" t="s">
        <v>391</v>
      </c>
      <c r="B125" s="240" t="s">
        <v>392</v>
      </c>
      <c r="C125" s="238" t="s">
        <v>377</v>
      </c>
      <c r="D125" s="566">
        <v>29.110600000000002</v>
      </c>
      <c r="E125" s="11"/>
      <c r="F125" s="165"/>
      <c r="G125" s="566">
        <v>29.110600000000002</v>
      </c>
      <c r="J125" s="407">
        <v>26.6326</v>
      </c>
    </row>
    <row r="126" spans="1:10" ht="30">
      <c r="A126" s="421" t="s">
        <v>393</v>
      </c>
      <c r="B126" s="240" t="s">
        <v>394</v>
      </c>
      <c r="C126" s="238" t="s">
        <v>377</v>
      </c>
      <c r="D126" s="566">
        <v>41.657299999999999</v>
      </c>
      <c r="E126" s="11"/>
      <c r="F126" s="165"/>
      <c r="G126" s="566">
        <v>41.657299999999999</v>
      </c>
      <c r="J126" s="407">
        <v>37.935000000000002</v>
      </c>
    </row>
    <row r="127" spans="1:10" ht="30">
      <c r="A127" s="421" t="s">
        <v>313</v>
      </c>
      <c r="B127" s="454" t="s">
        <v>314</v>
      </c>
      <c r="C127" s="256" t="s">
        <v>10</v>
      </c>
      <c r="D127" s="561">
        <v>102.14</v>
      </c>
      <c r="E127" s="452"/>
      <c r="F127" s="404"/>
      <c r="G127" s="561">
        <v>102.14</v>
      </c>
      <c r="J127" s="560">
        <v>95.87</v>
      </c>
    </row>
    <row r="128" spans="1:10" ht="45">
      <c r="A128" s="453" t="s">
        <v>399</v>
      </c>
      <c r="B128" s="240" t="s">
        <v>400</v>
      </c>
      <c r="C128" s="238" t="s">
        <v>210</v>
      </c>
      <c r="D128" s="429">
        <v>6001.95</v>
      </c>
      <c r="E128" s="450" t="s">
        <v>415</v>
      </c>
      <c r="F128" s="165"/>
      <c r="G128" s="429">
        <v>6001.95</v>
      </c>
      <c r="J128" s="429">
        <v>5775.1559999999999</v>
      </c>
    </row>
    <row r="129" spans="1:10">
      <c r="A129" s="239" t="s">
        <v>147</v>
      </c>
      <c r="B129" s="242" t="s">
        <v>148</v>
      </c>
      <c r="C129" s="241" t="s">
        <v>2</v>
      </c>
      <c r="D129" s="258">
        <v>237.52</v>
      </c>
      <c r="E129" s="11"/>
      <c r="F129" s="416"/>
      <c r="G129" s="258">
        <v>237.52</v>
      </c>
      <c r="J129" s="247">
        <v>215.89</v>
      </c>
    </row>
    <row r="130" spans="1:10" ht="30">
      <c r="A130" s="238" t="s">
        <v>271</v>
      </c>
      <c r="B130" s="152" t="s">
        <v>272</v>
      </c>
      <c r="C130" s="256" t="s">
        <v>10</v>
      </c>
      <c r="D130" s="247">
        <v>1690.63</v>
      </c>
      <c r="E130" s="11"/>
      <c r="F130" s="416"/>
      <c r="G130" s="247">
        <v>1690.63</v>
      </c>
      <c r="J130" s="247">
        <v>1609.17</v>
      </c>
    </row>
    <row r="131" spans="1:10" ht="30">
      <c r="A131" s="238" t="s">
        <v>273</v>
      </c>
      <c r="B131" s="152" t="s">
        <v>274</v>
      </c>
      <c r="C131" s="256" t="s">
        <v>10</v>
      </c>
      <c r="D131" s="403">
        <v>2019.91</v>
      </c>
      <c r="E131" s="452"/>
      <c r="F131" s="404"/>
      <c r="G131" s="403">
        <v>2019.91</v>
      </c>
      <c r="J131" s="403">
        <v>1922.81</v>
      </c>
    </row>
    <row r="132" spans="1:10" ht="30">
      <c r="A132" s="241" t="s">
        <v>275</v>
      </c>
      <c r="B132" s="152" t="s">
        <v>276</v>
      </c>
      <c r="C132" s="256" t="s">
        <v>10</v>
      </c>
      <c r="D132" s="403">
        <v>2387.31</v>
      </c>
      <c r="E132" s="452"/>
      <c r="F132" s="404"/>
      <c r="G132" s="403">
        <v>2387.31</v>
      </c>
      <c r="J132" s="403">
        <v>2271.62</v>
      </c>
    </row>
    <row r="133" spans="1:10" ht="30">
      <c r="A133" s="238" t="s">
        <v>277</v>
      </c>
      <c r="B133" s="152" t="s">
        <v>278</v>
      </c>
      <c r="C133" s="256" t="s">
        <v>10</v>
      </c>
      <c r="D133" s="247">
        <v>2982.18</v>
      </c>
      <c r="E133" s="11"/>
      <c r="F133" s="416"/>
      <c r="G133" s="247">
        <v>2982.18</v>
      </c>
      <c r="J133" s="247">
        <v>2835.67</v>
      </c>
    </row>
    <row r="134" spans="1:10" ht="45">
      <c r="A134" s="455" t="s">
        <v>287</v>
      </c>
      <c r="B134" s="152" t="s">
        <v>288</v>
      </c>
      <c r="C134" s="256" t="s">
        <v>10</v>
      </c>
      <c r="D134" s="258">
        <v>29.16</v>
      </c>
      <c r="E134" s="450" t="s">
        <v>415</v>
      </c>
      <c r="F134" s="418"/>
      <c r="G134" s="258">
        <v>29.16</v>
      </c>
      <c r="J134" s="247">
        <v>29.16</v>
      </c>
    </row>
    <row r="135" spans="1:10" ht="30">
      <c r="A135" s="256" t="s">
        <v>308</v>
      </c>
      <c r="B135" s="419" t="s">
        <v>309</v>
      </c>
      <c r="C135" s="420" t="s">
        <v>3</v>
      </c>
      <c r="D135" s="281">
        <v>113.08</v>
      </c>
      <c r="E135" s="400"/>
      <c r="F135" s="400"/>
      <c r="G135" s="281">
        <v>113.08</v>
      </c>
      <c r="J135" s="281">
        <v>112.64</v>
      </c>
    </row>
    <row r="136" spans="1:10" ht="30">
      <c r="A136" s="421" t="s">
        <v>479</v>
      </c>
      <c r="B136" s="567" t="s">
        <v>480</v>
      </c>
      <c r="C136" s="568" t="s">
        <v>2</v>
      </c>
      <c r="D136" s="297">
        <v>32.94</v>
      </c>
      <c r="G136" s="297">
        <v>32.94</v>
      </c>
      <c r="J136" s="247">
        <v>32.65</v>
      </c>
    </row>
    <row r="137" spans="1:10" ht="45">
      <c r="A137" s="241" t="s">
        <v>280</v>
      </c>
      <c r="B137" s="252" t="s">
        <v>281</v>
      </c>
      <c r="C137" s="256" t="s">
        <v>10</v>
      </c>
      <c r="D137" s="258">
        <v>64.13</v>
      </c>
      <c r="E137" s="11"/>
      <c r="F137" s="416"/>
      <c r="G137" s="258">
        <v>64.13</v>
      </c>
      <c r="J137" s="247">
        <v>64.13</v>
      </c>
    </row>
    <row r="138" spans="1:10" ht="30">
      <c r="A138" s="421" t="s">
        <v>353</v>
      </c>
      <c r="B138" s="152" t="s">
        <v>354</v>
      </c>
      <c r="C138" s="241" t="s">
        <v>207</v>
      </c>
      <c r="D138" s="297">
        <v>14.23</v>
      </c>
      <c r="E138" s="11"/>
      <c r="F138" s="6"/>
      <c r="G138" s="297">
        <v>14.23</v>
      </c>
      <c r="J138" s="247">
        <v>13.63</v>
      </c>
    </row>
    <row r="139" spans="1:10" ht="30">
      <c r="A139" s="238" t="s">
        <v>268</v>
      </c>
      <c r="B139" s="242" t="s">
        <v>269</v>
      </c>
      <c r="C139" s="256" t="s">
        <v>1</v>
      </c>
      <c r="D139" s="405">
        <v>397.34</v>
      </c>
      <c r="E139" s="452"/>
      <c r="F139" s="404"/>
      <c r="G139" s="405">
        <v>397.34</v>
      </c>
      <c r="J139" s="403">
        <v>393.85</v>
      </c>
    </row>
    <row r="140" spans="1:10" ht="30">
      <c r="A140" s="421" t="s">
        <v>357</v>
      </c>
      <c r="B140" s="152" t="s">
        <v>358</v>
      </c>
      <c r="C140" s="241" t="s">
        <v>207</v>
      </c>
      <c r="D140" s="297">
        <v>271.35000000000002</v>
      </c>
      <c r="E140" s="11"/>
      <c r="F140" s="6"/>
      <c r="G140" s="297">
        <v>271.35000000000002</v>
      </c>
      <c r="J140" s="247">
        <v>267.86</v>
      </c>
    </row>
    <row r="141" spans="1:10" ht="45">
      <c r="A141" s="421" t="s">
        <v>355</v>
      </c>
      <c r="B141" s="242" t="s">
        <v>356</v>
      </c>
      <c r="C141" s="256" t="s">
        <v>10</v>
      </c>
      <c r="D141" s="297">
        <v>209.88</v>
      </c>
      <c r="E141" s="11"/>
      <c r="F141" s="6"/>
      <c r="G141" s="297">
        <v>209.88</v>
      </c>
      <c r="J141" s="247">
        <v>208.56</v>
      </c>
    </row>
    <row r="142" spans="1:10" ht="45">
      <c r="A142" s="459" t="s">
        <v>218</v>
      </c>
      <c r="B142" s="394" t="s">
        <v>219</v>
      </c>
      <c r="C142" s="253" t="s">
        <v>2</v>
      </c>
      <c r="D142" s="408">
        <v>10.49</v>
      </c>
      <c r="E142" s="450" t="s">
        <v>415</v>
      </c>
      <c r="F142" s="416"/>
      <c r="G142" s="408">
        <v>10.49</v>
      </c>
      <c r="J142" s="407">
        <v>10.34</v>
      </c>
    </row>
    <row r="143" spans="1:10" ht="30">
      <c r="A143" s="421" t="s">
        <v>102</v>
      </c>
      <c r="B143" s="242" t="s">
        <v>86</v>
      </c>
      <c r="C143" s="253" t="s">
        <v>7</v>
      </c>
      <c r="D143" s="281">
        <v>0.32</v>
      </c>
      <c r="E143" s="400"/>
      <c r="F143" s="400"/>
      <c r="G143" s="281">
        <v>0.32</v>
      </c>
      <c r="J143" s="281">
        <v>0.32</v>
      </c>
    </row>
    <row r="144" spans="1:10" ht="60">
      <c r="A144" s="457" t="s">
        <v>375</v>
      </c>
      <c r="B144" s="240" t="s">
        <v>376</v>
      </c>
      <c r="C144" s="238" t="s">
        <v>377</v>
      </c>
      <c r="D144" s="247">
        <v>85.96</v>
      </c>
      <c r="E144" s="11"/>
      <c r="F144" s="165"/>
      <c r="G144" s="247">
        <v>85.96</v>
      </c>
      <c r="J144" s="247">
        <v>85.96</v>
      </c>
    </row>
    <row r="145" spans="1:10" ht="60">
      <c r="A145" s="457" t="s">
        <v>378</v>
      </c>
      <c r="B145" s="240" t="s">
        <v>379</v>
      </c>
      <c r="C145" s="238" t="s">
        <v>377</v>
      </c>
      <c r="D145" s="247">
        <v>150.44</v>
      </c>
      <c r="E145" s="11"/>
      <c r="F145" s="165"/>
      <c r="G145" s="247">
        <v>150.44</v>
      </c>
      <c r="J145" s="247">
        <v>150.44</v>
      </c>
    </row>
    <row r="146" spans="1:10" ht="60">
      <c r="A146" s="457" t="s">
        <v>380</v>
      </c>
      <c r="B146" s="240" t="s">
        <v>381</v>
      </c>
      <c r="C146" s="238" t="s">
        <v>377</v>
      </c>
      <c r="D146" s="247">
        <v>226.5</v>
      </c>
      <c r="E146" s="11"/>
      <c r="F146" s="165"/>
      <c r="G146" s="247">
        <v>226.5</v>
      </c>
      <c r="J146" s="247">
        <v>226.5</v>
      </c>
    </row>
    <row r="147" spans="1:10" ht="150">
      <c r="A147" s="238" t="s">
        <v>481</v>
      </c>
      <c r="B147" s="242" t="s">
        <v>216</v>
      </c>
      <c r="C147" s="241" t="s">
        <v>217</v>
      </c>
      <c r="D147" s="281">
        <v>1.34</v>
      </c>
      <c r="E147" s="569" t="s">
        <v>482</v>
      </c>
      <c r="F147" s="400"/>
      <c r="G147" s="281">
        <v>1.34</v>
      </c>
      <c r="J147" s="390">
        <v>1.3</v>
      </c>
    </row>
    <row r="148" spans="1:10" ht="30">
      <c r="A148" s="239" t="s">
        <v>363</v>
      </c>
      <c r="B148" s="240" t="s">
        <v>364</v>
      </c>
      <c r="C148" s="238" t="s">
        <v>210</v>
      </c>
      <c r="D148" s="297">
        <v>29.74</v>
      </c>
      <c r="E148" s="11"/>
      <c r="F148" s="165"/>
      <c r="G148" s="297">
        <v>29.74</v>
      </c>
      <c r="J148" s="247">
        <v>28.5</v>
      </c>
    </row>
    <row r="149" spans="1:10">
      <c r="A149" s="251" t="s">
        <v>347</v>
      </c>
      <c r="B149" s="296" t="s">
        <v>348</v>
      </c>
      <c r="C149" s="241" t="s">
        <v>2</v>
      </c>
      <c r="D149" s="297">
        <v>147.84</v>
      </c>
      <c r="E149" s="11"/>
      <c r="F149" s="165"/>
      <c r="G149" s="297">
        <v>147.84</v>
      </c>
      <c r="J149" s="247">
        <v>144.06</v>
      </c>
    </row>
    <row r="150" spans="1:10" ht="45">
      <c r="A150" s="241" t="s">
        <v>323</v>
      </c>
      <c r="B150" s="356" t="s">
        <v>324</v>
      </c>
      <c r="C150" s="253" t="s">
        <v>1</v>
      </c>
      <c r="D150" s="247">
        <v>0.12</v>
      </c>
      <c r="E150" s="11"/>
      <c r="F150" s="416"/>
      <c r="G150" s="247">
        <v>0.12</v>
      </c>
      <c r="J150" s="247">
        <v>0.12</v>
      </c>
    </row>
    <row r="151" spans="1:10" ht="45">
      <c r="A151" s="401" t="s">
        <v>323</v>
      </c>
      <c r="B151" s="356" t="s">
        <v>324</v>
      </c>
      <c r="C151" s="253" t="s">
        <v>1</v>
      </c>
      <c r="D151" s="297">
        <v>0.12</v>
      </c>
      <c r="E151" s="11"/>
      <c r="F151" s="165"/>
      <c r="G151" s="297">
        <v>0.12</v>
      </c>
      <c r="J151" s="247">
        <v>0.12</v>
      </c>
    </row>
    <row r="152" spans="1:10">
      <c r="A152" s="335" t="s">
        <v>260</v>
      </c>
      <c r="B152" s="335" t="s">
        <v>261</v>
      </c>
      <c r="C152" s="417" t="s">
        <v>1</v>
      </c>
      <c r="D152" s="258">
        <v>0</v>
      </c>
      <c r="E152" s="422"/>
      <c r="F152" s="416"/>
      <c r="G152" s="258">
        <v>0</v>
      </c>
      <c r="J152" s="414">
        <v>0</v>
      </c>
    </row>
    <row r="153" spans="1:10">
      <c r="A153" s="241" t="s">
        <v>333</v>
      </c>
      <c r="B153" s="394" t="s">
        <v>334</v>
      </c>
      <c r="C153" s="253" t="s">
        <v>335</v>
      </c>
      <c r="D153" s="258">
        <v>573.87</v>
      </c>
      <c r="E153" s="452"/>
      <c r="F153" s="416"/>
      <c r="G153" s="258">
        <v>573.87</v>
      </c>
      <c r="J153" s="403">
        <v>561.54999999999995</v>
      </c>
    </row>
    <row r="154" spans="1:10" ht="30">
      <c r="A154" s="241" t="s">
        <v>87</v>
      </c>
      <c r="B154" s="252" t="s">
        <v>297</v>
      </c>
      <c r="C154" s="241" t="s">
        <v>2</v>
      </c>
      <c r="D154" s="258">
        <v>5.08</v>
      </c>
      <c r="E154" s="11"/>
      <c r="F154" s="416"/>
      <c r="G154" s="258">
        <v>5.08</v>
      </c>
      <c r="J154" s="247">
        <v>4.71</v>
      </c>
    </row>
    <row r="155" spans="1:10" ht="45">
      <c r="A155" s="412" t="s">
        <v>220</v>
      </c>
      <c r="B155" s="335" t="s">
        <v>221</v>
      </c>
      <c r="C155" s="412" t="s">
        <v>2</v>
      </c>
      <c r="D155" s="258"/>
      <c r="E155" s="11" t="s">
        <v>410</v>
      </c>
      <c r="F155" s="416"/>
      <c r="G155" s="258"/>
      <c r="J155" s="413"/>
    </row>
    <row r="156" spans="1:10" ht="75">
      <c r="A156" s="239" t="s">
        <v>115</v>
      </c>
      <c r="B156" s="242" t="s">
        <v>116</v>
      </c>
      <c r="C156" s="241" t="s">
        <v>2</v>
      </c>
      <c r="D156" s="258">
        <v>1.44</v>
      </c>
      <c r="E156" s="11"/>
      <c r="F156" s="416"/>
      <c r="G156" s="258">
        <v>1.44</v>
      </c>
      <c r="J156" s="247">
        <v>1.42</v>
      </c>
    </row>
    <row r="157" spans="1:10" ht="15.75">
      <c r="A157" s="239" t="s">
        <v>382</v>
      </c>
      <c r="B157" s="558" t="s">
        <v>383</v>
      </c>
      <c r="C157" s="241" t="s">
        <v>207</v>
      </c>
      <c r="D157" s="297">
        <v>1.38</v>
      </c>
      <c r="E157" s="11"/>
      <c r="F157" s="165"/>
      <c r="G157" s="297">
        <v>1.38</v>
      </c>
      <c r="J157" s="403">
        <v>1.2</v>
      </c>
    </row>
    <row r="158" spans="1:10">
      <c r="A158" s="239" t="s">
        <v>384</v>
      </c>
      <c r="B158" s="558" t="s">
        <v>385</v>
      </c>
      <c r="C158" s="238" t="s">
        <v>2</v>
      </c>
      <c r="D158" s="297">
        <v>2.64</v>
      </c>
      <c r="E158" s="11"/>
      <c r="F158" s="165"/>
      <c r="G158" s="297">
        <v>2.64</v>
      </c>
      <c r="J158" s="403">
        <v>2.31</v>
      </c>
    </row>
    <row r="159" spans="1:10" ht="30">
      <c r="A159" s="239" t="s">
        <v>386</v>
      </c>
      <c r="B159" s="558" t="s">
        <v>387</v>
      </c>
      <c r="C159" s="238" t="s">
        <v>377</v>
      </c>
      <c r="D159" s="297">
        <v>220.03</v>
      </c>
      <c r="E159" s="11"/>
      <c r="F159" s="165"/>
      <c r="G159" s="297">
        <v>220.03</v>
      </c>
      <c r="J159" s="403">
        <v>192.38</v>
      </c>
    </row>
    <row r="160" spans="1:10" ht="45">
      <c r="A160" s="458" t="s">
        <v>226</v>
      </c>
      <c r="B160" s="242" t="s">
        <v>227</v>
      </c>
      <c r="C160" s="241" t="s">
        <v>228</v>
      </c>
      <c r="D160" s="390">
        <v>216.65</v>
      </c>
      <c r="E160" s="214"/>
      <c r="F160" s="214"/>
      <c r="G160" s="390">
        <v>216.65</v>
      </c>
      <c r="J160" s="390">
        <v>190.26</v>
      </c>
    </row>
    <row r="161" spans="1:10">
      <c r="A161" s="239" t="s">
        <v>388</v>
      </c>
      <c r="B161" s="558" t="s">
        <v>389</v>
      </c>
      <c r="C161" s="238" t="s">
        <v>377</v>
      </c>
      <c r="D161" s="297">
        <v>86.34</v>
      </c>
      <c r="E161" s="11"/>
      <c r="F161" s="165"/>
      <c r="G161" s="297">
        <v>86.34</v>
      </c>
      <c r="J161" s="403">
        <v>75.25</v>
      </c>
    </row>
    <row r="162" spans="1:10" ht="60">
      <c r="A162" s="256" t="s">
        <v>264</v>
      </c>
      <c r="B162" s="242" t="s">
        <v>265</v>
      </c>
      <c r="C162" s="256" t="s">
        <v>210</v>
      </c>
      <c r="D162" s="258">
        <v>56.71</v>
      </c>
      <c r="E162" s="11"/>
      <c r="F162" s="416"/>
      <c r="G162" s="258">
        <v>56.71</v>
      </c>
      <c r="J162" s="247">
        <v>54.95</v>
      </c>
    </row>
    <row r="163" spans="1:10" ht="60">
      <c r="A163" s="253" t="s">
        <v>222</v>
      </c>
      <c r="B163" s="263" t="s">
        <v>223</v>
      </c>
      <c r="C163" s="253" t="s">
        <v>2</v>
      </c>
      <c r="D163" s="281">
        <v>2.58</v>
      </c>
      <c r="E163" s="400"/>
      <c r="F163" s="400"/>
      <c r="G163" s="281">
        <v>2.58</v>
      </c>
      <c r="J163" s="281">
        <v>2.5299999999999998</v>
      </c>
    </row>
    <row r="164" spans="1:10" ht="45">
      <c r="A164" s="241" t="s">
        <v>224</v>
      </c>
      <c r="B164" s="242" t="s">
        <v>225</v>
      </c>
      <c r="C164" s="241" t="s">
        <v>2</v>
      </c>
      <c r="D164" s="390">
        <v>3.81</v>
      </c>
      <c r="E164" s="214"/>
      <c r="F164" s="214"/>
      <c r="G164" s="390">
        <v>3.81</v>
      </c>
      <c r="J164" s="390">
        <v>3.76</v>
      </c>
    </row>
    <row r="165" spans="1:10" ht="45">
      <c r="A165" s="238" t="s">
        <v>350</v>
      </c>
      <c r="B165" s="242" t="s">
        <v>351</v>
      </c>
      <c r="C165" s="241" t="s">
        <v>2</v>
      </c>
      <c r="D165" s="297">
        <v>1.34</v>
      </c>
      <c r="E165" s="11"/>
      <c r="F165" s="165"/>
      <c r="G165" s="297">
        <v>1.34</v>
      </c>
      <c r="J165" s="247">
        <v>1.31</v>
      </c>
    </row>
    <row r="166" spans="1:10">
      <c r="A166" s="239" t="s">
        <v>71</v>
      </c>
      <c r="B166" s="276" t="s">
        <v>72</v>
      </c>
      <c r="C166" s="239" t="s">
        <v>1</v>
      </c>
      <c r="D166" s="424">
        <v>406.5</v>
      </c>
      <c r="E166" s="451"/>
      <c r="F166" s="400"/>
      <c r="G166" s="424">
        <v>406.5</v>
      </c>
      <c r="J166" s="423">
        <v>401.16</v>
      </c>
    </row>
    <row r="167" spans="1:10">
      <c r="A167" s="248" t="s">
        <v>416</v>
      </c>
      <c r="B167" s="240" t="s">
        <v>209</v>
      </c>
      <c r="C167" s="241" t="s">
        <v>210</v>
      </c>
      <c r="D167" s="297">
        <v>2.69</v>
      </c>
      <c r="E167" s="11"/>
      <c r="F167" s="165"/>
      <c r="G167" s="297">
        <v>2.69</v>
      </c>
      <c r="J167" s="247">
        <v>2.5</v>
      </c>
    </row>
    <row r="168" spans="1:10" ht="60">
      <c r="A168" s="238" t="s">
        <v>420</v>
      </c>
      <c r="B168" s="152" t="s">
        <v>270</v>
      </c>
      <c r="C168" s="256" t="s">
        <v>10</v>
      </c>
      <c r="D168" s="247">
        <v>1453.42</v>
      </c>
      <c r="E168" s="11"/>
      <c r="F168" s="416"/>
      <c r="G168" s="247">
        <v>1453.42</v>
      </c>
      <c r="J168" s="247">
        <v>1388.95</v>
      </c>
    </row>
    <row r="169" spans="1:10" ht="60">
      <c r="A169" s="238" t="s">
        <v>420</v>
      </c>
      <c r="B169" s="152" t="s">
        <v>270</v>
      </c>
      <c r="C169" s="256" t="s">
        <v>10</v>
      </c>
      <c r="D169" s="258">
        <v>1453.42</v>
      </c>
      <c r="E169" s="11"/>
      <c r="F169" s="416"/>
      <c r="G169" s="258">
        <v>1453.42</v>
      </c>
      <c r="J169" s="247">
        <v>1388.95</v>
      </c>
    </row>
    <row r="170" spans="1:10" ht="60">
      <c r="A170" s="453" t="s">
        <v>402</v>
      </c>
      <c r="B170" s="240" t="s">
        <v>403</v>
      </c>
      <c r="C170" s="238" t="s">
        <v>210</v>
      </c>
      <c r="D170" s="297">
        <v>4184.17</v>
      </c>
      <c r="E170" s="450" t="s">
        <v>415</v>
      </c>
      <c r="F170" s="165"/>
      <c r="G170" s="297">
        <v>4184.17</v>
      </c>
      <c r="J170" s="247">
        <v>3999.16</v>
      </c>
    </row>
    <row r="171" spans="1:10" ht="45">
      <c r="A171" s="417" t="s">
        <v>266</v>
      </c>
      <c r="B171" s="335" t="s">
        <v>267</v>
      </c>
      <c r="C171" s="417" t="s">
        <v>1</v>
      </c>
      <c r="D171" s="258"/>
      <c r="E171" s="11" t="s">
        <v>483</v>
      </c>
      <c r="F171" s="416"/>
      <c r="G171" s="258"/>
      <c r="J171" s="413"/>
    </row>
    <row r="172" spans="1:10" ht="45">
      <c r="A172" s="417" t="s">
        <v>262</v>
      </c>
      <c r="B172" s="242" t="s">
        <v>263</v>
      </c>
      <c r="C172" s="256" t="s">
        <v>1</v>
      </c>
      <c r="D172" s="405"/>
      <c r="E172" s="452"/>
      <c r="F172" s="404"/>
      <c r="G172" s="405"/>
      <c r="J172" s="403"/>
    </row>
    <row r="173" spans="1:10" ht="75">
      <c r="A173" s="238" t="s">
        <v>484</v>
      </c>
      <c r="B173" s="152" t="s">
        <v>485</v>
      </c>
      <c r="C173" s="238" t="s">
        <v>10</v>
      </c>
      <c r="D173" s="423">
        <v>1409.03</v>
      </c>
      <c r="G173" s="423">
        <v>1409.03</v>
      </c>
      <c r="J173" s="559">
        <v>1357.42</v>
      </c>
    </row>
    <row r="174" spans="1:10" ht="30">
      <c r="A174" s="241" t="s">
        <v>289</v>
      </c>
      <c r="B174" s="242" t="s">
        <v>290</v>
      </c>
      <c r="C174" s="241" t="s">
        <v>70</v>
      </c>
      <c r="D174" s="258">
        <v>8.1999999999999993</v>
      </c>
      <c r="E174" s="11"/>
      <c r="F174" s="416"/>
      <c r="G174" s="258">
        <v>8.1999999999999993</v>
      </c>
      <c r="J174" s="247">
        <v>7.4</v>
      </c>
    </row>
    <row r="175" spans="1:10" ht="75">
      <c r="A175" s="459" t="s">
        <v>252</v>
      </c>
      <c r="B175" s="152" t="s">
        <v>253</v>
      </c>
      <c r="C175" s="409" t="s">
        <v>210</v>
      </c>
      <c r="D175" s="415">
        <v>1433.31</v>
      </c>
      <c r="E175" s="450" t="s">
        <v>415</v>
      </c>
      <c r="F175" s="462"/>
      <c r="G175" s="415">
        <v>1433.31</v>
      </c>
      <c r="J175" s="415">
        <v>1423.25</v>
      </c>
    </row>
    <row r="176" spans="1:10" ht="105">
      <c r="A176" s="372" t="s">
        <v>286</v>
      </c>
      <c r="B176" s="152" t="s">
        <v>486</v>
      </c>
      <c r="C176" s="241" t="s">
        <v>70</v>
      </c>
      <c r="D176" s="258">
        <v>28.89</v>
      </c>
      <c r="E176" s="11"/>
      <c r="F176" s="418"/>
      <c r="G176" s="258">
        <v>28.89</v>
      </c>
      <c r="J176" s="247">
        <v>27.37</v>
      </c>
    </row>
    <row r="177" spans="1:10" ht="90">
      <c r="A177" s="459" t="s">
        <v>284</v>
      </c>
      <c r="B177" s="242" t="s">
        <v>285</v>
      </c>
      <c r="C177" s="241" t="s">
        <v>70</v>
      </c>
      <c r="D177" s="258">
        <v>16.14</v>
      </c>
      <c r="E177" s="450" t="s">
        <v>415</v>
      </c>
      <c r="F177" s="416"/>
      <c r="G177" s="258">
        <v>16.14</v>
      </c>
      <c r="J177" s="247">
        <v>14.69</v>
      </c>
    </row>
    <row r="178" spans="1:10" ht="60">
      <c r="A178" s="458" t="s">
        <v>321</v>
      </c>
      <c r="B178" s="425" t="s">
        <v>322</v>
      </c>
      <c r="C178" s="241" t="s">
        <v>2</v>
      </c>
      <c r="D178" s="258">
        <v>37.880000000000003</v>
      </c>
      <c r="E178" s="450" t="s">
        <v>415</v>
      </c>
      <c r="F178" s="416"/>
      <c r="G178" s="258">
        <v>37.880000000000003</v>
      </c>
      <c r="J178" s="247">
        <v>37.49</v>
      </c>
    </row>
    <row r="179" spans="1:10" ht="30">
      <c r="A179" s="238" t="s">
        <v>303</v>
      </c>
      <c r="B179" s="242" t="s">
        <v>304</v>
      </c>
      <c r="C179" s="241" t="s">
        <v>207</v>
      </c>
      <c r="D179" s="281">
        <v>0.49</v>
      </c>
      <c r="E179" s="400"/>
      <c r="F179" s="400"/>
      <c r="G179" s="281">
        <v>0.49</v>
      </c>
      <c r="J179" s="281">
        <v>0.47</v>
      </c>
    </row>
    <row r="180" spans="1:10" ht="45">
      <c r="A180" s="238" t="s">
        <v>300</v>
      </c>
      <c r="B180" s="252" t="s">
        <v>301</v>
      </c>
      <c r="C180" s="241" t="s">
        <v>207</v>
      </c>
      <c r="D180" s="258">
        <v>0.64</v>
      </c>
      <c r="E180" s="11"/>
      <c r="F180" s="416"/>
      <c r="G180" s="258">
        <v>0.64</v>
      </c>
      <c r="J180" s="247">
        <v>0.61</v>
      </c>
    </row>
    <row r="181" spans="1:10" ht="45">
      <c r="A181" s="256" t="s">
        <v>417</v>
      </c>
      <c r="B181" s="356" t="s">
        <v>305</v>
      </c>
      <c r="C181" s="241" t="s">
        <v>3</v>
      </c>
      <c r="D181" s="281">
        <v>3688.85</v>
      </c>
      <c r="E181" s="400"/>
      <c r="F181" s="400"/>
      <c r="G181" s="281">
        <v>3688.85</v>
      </c>
      <c r="J181" s="281">
        <v>3838.89</v>
      </c>
    </row>
    <row r="182" spans="1:10" ht="45">
      <c r="A182" s="256" t="s">
        <v>306</v>
      </c>
      <c r="B182" s="356" t="s">
        <v>307</v>
      </c>
      <c r="C182" s="241" t="s">
        <v>3</v>
      </c>
      <c r="D182" s="281">
        <v>3628.01</v>
      </c>
      <c r="E182" s="400"/>
      <c r="F182" s="400"/>
      <c r="G182" s="281">
        <v>3628.01</v>
      </c>
      <c r="J182" s="281">
        <v>3775.57</v>
      </c>
    </row>
    <row r="183" spans="1:10" ht="30">
      <c r="A183" s="238" t="s">
        <v>418</v>
      </c>
      <c r="B183" s="252" t="s">
        <v>302</v>
      </c>
      <c r="C183" s="241" t="s">
        <v>3</v>
      </c>
      <c r="D183" s="281">
        <v>3347.81</v>
      </c>
      <c r="E183" s="400"/>
      <c r="F183" s="400"/>
      <c r="G183" s="281">
        <v>3347.81</v>
      </c>
      <c r="J183" s="281">
        <v>3482.83</v>
      </c>
    </row>
    <row r="184" spans="1:10" ht="30">
      <c r="A184" s="421" t="s">
        <v>419</v>
      </c>
      <c r="B184" s="242" t="s">
        <v>310</v>
      </c>
      <c r="C184" s="256" t="s">
        <v>3</v>
      </c>
      <c r="D184" s="281">
        <v>5909.57</v>
      </c>
      <c r="E184" s="400"/>
      <c r="F184" s="400"/>
      <c r="G184" s="281">
        <v>5909.57</v>
      </c>
      <c r="J184" s="281">
        <v>6149.3</v>
      </c>
    </row>
    <row r="185" spans="1:10">
      <c r="A185" s="557"/>
      <c r="B185" s="557"/>
      <c r="C185" s="557"/>
      <c r="D185" s="562"/>
      <c r="E185" s="557"/>
      <c r="F185" s="557"/>
      <c r="G185" s="557"/>
    </row>
    <row r="186" spans="1:10">
      <c r="A186" s="557"/>
      <c r="B186" s="557"/>
      <c r="C186" s="557"/>
      <c r="D186" s="562"/>
      <c r="E186" s="557"/>
      <c r="F186" s="557"/>
      <c r="G186" s="557"/>
    </row>
  </sheetData>
  <pageMargins left="0.511811024" right="0.511811024" top="0.78740157499999996" bottom="0.78740157499999996" header="0.31496062000000002" footer="0.31496062000000002"/>
  <pageSetup paperSize="9" orientation="portrait" r:id="rId1"/>
</worksheet>
</file>

<file path=xl/worksheets/sheet11.xml><?xml version="1.0" encoding="utf-8"?>
<worksheet xmlns="http://schemas.openxmlformats.org/spreadsheetml/2006/main" xmlns:r="http://schemas.openxmlformats.org/officeDocument/2006/relationships">
  <dimension ref="A1"/>
  <sheetViews>
    <sheetView view="pageBreakPreview" zoomScaleNormal="100" zoomScaleSheetLayoutView="100" workbookViewId="0">
      <selection activeCell="H9" sqref="H9"/>
    </sheetView>
  </sheetViews>
  <sheetFormatPr defaultRowHeight="15"/>
  <sheetData/>
  <pageMargins left="0.511811024" right="0.511811024" top="0.78740157499999996" bottom="0.78740157499999996" header="0.31496062000000002" footer="0.31496062000000002"/>
  <pageSetup paperSize="9" orientation="portrait" r:id="rId1"/>
  <drawing r:id="rId2"/>
</worksheet>
</file>

<file path=xl/worksheets/sheet12.xml><?xml version="1.0" encoding="utf-8"?>
<worksheet xmlns="http://schemas.openxmlformats.org/spreadsheetml/2006/main" xmlns:r="http://schemas.openxmlformats.org/officeDocument/2006/relationships">
  <dimension ref="A1"/>
  <sheetViews>
    <sheetView view="pageBreakPreview" zoomScaleNormal="100" zoomScaleSheetLayoutView="100" workbookViewId="0">
      <selection activeCell="F13" sqref="F13"/>
    </sheetView>
  </sheetViews>
  <sheetFormatPr defaultRowHeight="15"/>
  <sheetData/>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dimension ref="A1"/>
  <sheetViews>
    <sheetView view="pageBreakPreview" zoomScale="80" zoomScaleNormal="100" zoomScaleSheetLayoutView="80" workbookViewId="0">
      <selection activeCell="F13" sqref="F13"/>
    </sheetView>
  </sheetViews>
  <sheetFormatPr defaultRowHeight="15"/>
  <cols>
    <col min="1" max="1" width="10.5703125" customWidth="1"/>
    <col min="2" max="2" width="11.28515625" customWidth="1"/>
    <col min="10" max="10" width="10.28515625" customWidth="1"/>
  </cols>
  <sheetData/>
  <printOptions horizontalCentered="1"/>
  <pageMargins left="0.23622047244094491" right="0.23622047244094491" top="0.43307086614173229" bottom="0.27559055118110237" header="0.31496062992125984" footer="0.31496062992125984"/>
  <pageSetup paperSize="9" orientation="portrait" r:id="rId1"/>
  <drawing r:id="rId2"/>
</worksheet>
</file>

<file path=xl/worksheets/sheet14.xml><?xml version="1.0" encoding="utf-8"?>
<worksheet xmlns="http://schemas.openxmlformats.org/spreadsheetml/2006/main" xmlns:r="http://schemas.openxmlformats.org/officeDocument/2006/relationships">
  <dimension ref="A1"/>
  <sheetViews>
    <sheetView view="pageBreakPreview" zoomScale="90" zoomScaleNormal="100" zoomScaleSheetLayoutView="90" workbookViewId="0">
      <selection activeCell="S27" sqref="S27"/>
    </sheetView>
  </sheetViews>
  <sheetFormatPr defaultRowHeight="15"/>
  <sheetData/>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15.xml><?xml version="1.0" encoding="utf-8"?>
<worksheet xmlns="http://schemas.openxmlformats.org/spreadsheetml/2006/main" xmlns:r="http://schemas.openxmlformats.org/officeDocument/2006/relationships">
  <dimension ref="A1"/>
  <sheetViews>
    <sheetView view="pageBreakPreview" zoomScaleNormal="100" zoomScaleSheetLayoutView="100" workbookViewId="0">
      <selection activeCell="F13" sqref="F13"/>
    </sheetView>
  </sheetViews>
  <sheetFormatPr defaultRowHeight="15"/>
  <sheetData/>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16.xml><?xml version="1.0" encoding="utf-8"?>
<worksheet xmlns="http://schemas.openxmlformats.org/spreadsheetml/2006/main" xmlns:r="http://schemas.openxmlformats.org/officeDocument/2006/relationships">
  <dimension ref="A1:K23"/>
  <sheetViews>
    <sheetView view="pageBreakPreview" zoomScaleNormal="100" zoomScaleSheetLayoutView="100" workbookViewId="0">
      <selection activeCell="L6" sqref="L6"/>
    </sheetView>
  </sheetViews>
  <sheetFormatPr defaultRowHeight="15"/>
  <cols>
    <col min="1" max="1" width="12.85546875" customWidth="1"/>
    <col min="2" max="2" width="35.140625" customWidth="1"/>
    <col min="3" max="3" width="9.28515625" customWidth="1"/>
    <col min="4" max="4" width="11.5703125" customWidth="1"/>
    <col min="5" max="5" width="12.85546875" customWidth="1"/>
    <col min="6" max="6" width="13" customWidth="1"/>
    <col min="9" max="9" width="11.85546875" bestFit="1" customWidth="1"/>
  </cols>
  <sheetData>
    <row r="1" spans="1:11" ht="26.25" customHeight="1">
      <c r="B1" s="485"/>
      <c r="C1" s="485"/>
      <c r="D1" s="485"/>
      <c r="E1" s="485"/>
      <c r="F1" s="486"/>
    </row>
    <row r="2" spans="1:11" ht="18.75" customHeight="1">
      <c r="A2" s="485"/>
      <c r="B2" s="485"/>
      <c r="C2" s="485"/>
      <c r="D2" s="485"/>
      <c r="E2" s="485"/>
      <c r="F2" s="486"/>
    </row>
    <row r="3" spans="1:11" ht="18">
      <c r="A3" s="485"/>
      <c r="B3" s="487"/>
      <c r="C3" s="485"/>
      <c r="D3" s="485"/>
      <c r="E3" s="485"/>
      <c r="F3" s="486"/>
    </row>
    <row r="4" spans="1:11" ht="15.75" thickBot="1">
      <c r="A4" t="s">
        <v>437</v>
      </c>
      <c r="E4" t="s">
        <v>438</v>
      </c>
    </row>
    <row r="5" spans="1:11" ht="15.75" thickBot="1">
      <c r="A5" s="793" t="s">
        <v>425</v>
      </c>
      <c r="B5" s="794"/>
      <c r="C5" s="794"/>
      <c r="D5" s="794"/>
      <c r="E5" s="794"/>
      <c r="F5" s="795"/>
    </row>
    <row r="6" spans="1:11" ht="15.75" thickBot="1">
      <c r="A6" s="488" t="s">
        <v>434</v>
      </c>
      <c r="B6" s="796" t="s">
        <v>435</v>
      </c>
      <c r="C6" s="797"/>
      <c r="D6" s="797"/>
      <c r="E6" s="797"/>
      <c r="F6" s="798"/>
    </row>
    <row r="7" spans="1:11" ht="15.75" thickBot="1">
      <c r="A7" s="489" t="s">
        <v>426</v>
      </c>
      <c r="B7" s="490" t="s">
        <v>427</v>
      </c>
      <c r="C7" s="491" t="s">
        <v>436</v>
      </c>
      <c r="D7" s="491" t="s">
        <v>428</v>
      </c>
      <c r="E7" s="491" t="s">
        <v>429</v>
      </c>
      <c r="F7" s="492" t="s">
        <v>41</v>
      </c>
      <c r="I7" s="493" t="s">
        <v>430</v>
      </c>
    </row>
    <row r="8" spans="1:11" ht="92.25" customHeight="1">
      <c r="A8" s="506">
        <v>5684</v>
      </c>
      <c r="B8" s="507" t="s">
        <v>136</v>
      </c>
      <c r="C8" s="508" t="s">
        <v>197</v>
      </c>
      <c r="D8" s="509" t="s">
        <v>440</v>
      </c>
      <c r="E8" s="498">
        <v>89.52</v>
      </c>
      <c r="F8" s="499">
        <f>D8*E8</f>
        <v>0.38921505599999995</v>
      </c>
      <c r="I8" s="494">
        <v>91.26</v>
      </c>
      <c r="K8" s="495"/>
    </row>
    <row r="9" spans="1:11" s="496" customFormat="1" ht="105">
      <c r="A9" s="510">
        <v>5901</v>
      </c>
      <c r="B9" s="504" t="s">
        <v>442</v>
      </c>
      <c r="C9" s="503" t="s">
        <v>197</v>
      </c>
      <c r="D9" s="505" t="s">
        <v>443</v>
      </c>
      <c r="E9" s="500">
        <v>179.94</v>
      </c>
      <c r="F9" s="501">
        <f t="shared" ref="F9:F12" si="0">D9*E9</f>
        <v>1.736816868</v>
      </c>
      <c r="I9" s="494">
        <v>181.81</v>
      </c>
      <c r="K9" s="495"/>
    </row>
    <row r="10" spans="1:11" s="496" customFormat="1" ht="105">
      <c r="A10" s="510" t="s">
        <v>444</v>
      </c>
      <c r="B10" s="504" t="s">
        <v>445</v>
      </c>
      <c r="C10" s="503" t="s">
        <v>202</v>
      </c>
      <c r="D10" s="505" t="s">
        <v>446</v>
      </c>
      <c r="E10" s="500">
        <v>32.630000000000003</v>
      </c>
      <c r="F10" s="501">
        <f t="shared" si="0"/>
        <v>0.110658119</v>
      </c>
      <c r="I10" s="494">
        <v>34.5</v>
      </c>
      <c r="K10" s="495"/>
    </row>
    <row r="11" spans="1:11" s="496" customFormat="1" ht="75">
      <c r="A11" s="510" t="s">
        <v>447</v>
      </c>
      <c r="B11" s="504" t="s">
        <v>131</v>
      </c>
      <c r="C11" s="503" t="s">
        <v>197</v>
      </c>
      <c r="D11" s="505" t="s">
        <v>448</v>
      </c>
      <c r="E11" s="500">
        <v>136.19</v>
      </c>
      <c r="F11" s="501">
        <f t="shared" si="0"/>
        <v>0.21316458800000002</v>
      </c>
      <c r="I11" s="494">
        <v>138.78</v>
      </c>
      <c r="K11" s="495"/>
    </row>
    <row r="12" spans="1:11" s="496" customFormat="1" ht="75">
      <c r="A12" s="510" t="s">
        <v>449</v>
      </c>
      <c r="B12" s="504" t="s">
        <v>450</v>
      </c>
      <c r="C12" s="503" t="s">
        <v>202</v>
      </c>
      <c r="D12" s="505" t="s">
        <v>451</v>
      </c>
      <c r="E12" s="500">
        <v>47.02</v>
      </c>
      <c r="F12" s="501">
        <f t="shared" si="0"/>
        <v>0.130837852</v>
      </c>
      <c r="I12" s="494">
        <v>49.61</v>
      </c>
      <c r="K12" s="495"/>
    </row>
    <row r="13" spans="1:11" ht="30">
      <c r="A13" s="510" t="s">
        <v>431</v>
      </c>
      <c r="B13" s="504" t="s">
        <v>432</v>
      </c>
      <c r="C13" s="503" t="s">
        <v>93</v>
      </c>
      <c r="D13" s="505" t="s">
        <v>452</v>
      </c>
      <c r="E13" s="502">
        <v>15.08</v>
      </c>
      <c r="F13" s="501">
        <f t="shared" ref="F13:F15" si="1">D13*E13</f>
        <v>0.19669597999999999</v>
      </c>
      <c r="I13" s="494">
        <v>16.579999999999998</v>
      </c>
      <c r="K13" s="495"/>
    </row>
    <row r="14" spans="1:11" ht="60">
      <c r="A14" s="510" t="s">
        <v>453</v>
      </c>
      <c r="B14" s="504" t="s">
        <v>454</v>
      </c>
      <c r="C14" s="503" t="s">
        <v>197</v>
      </c>
      <c r="D14" s="505" t="s">
        <v>455</v>
      </c>
      <c r="E14" s="502">
        <v>152.74</v>
      </c>
      <c r="F14" s="501">
        <f t="shared" si="1"/>
        <v>0.332041486</v>
      </c>
      <c r="I14" s="494">
        <v>154.47999999999999</v>
      </c>
      <c r="K14" s="495"/>
    </row>
    <row r="15" spans="1:11" ht="60.75" thickBot="1">
      <c r="A15" s="511" t="s">
        <v>456</v>
      </c>
      <c r="B15" s="512" t="s">
        <v>457</v>
      </c>
      <c r="C15" s="513" t="s">
        <v>202</v>
      </c>
      <c r="D15" s="514" t="s">
        <v>455</v>
      </c>
      <c r="E15" s="515">
        <v>29.1</v>
      </c>
      <c r="F15" s="516">
        <f t="shared" si="1"/>
        <v>6.3260490000000003E-2</v>
      </c>
      <c r="I15" s="494">
        <v>30.84</v>
      </c>
      <c r="K15" s="495"/>
    </row>
    <row r="16" spans="1:11" ht="15.75" thickBot="1">
      <c r="A16" s="799" t="s">
        <v>26</v>
      </c>
      <c r="B16" s="800"/>
      <c r="C16" s="800"/>
      <c r="D16" s="800"/>
      <c r="E16" s="801"/>
      <c r="F16" s="519">
        <f>SUM(F8:F15)</f>
        <v>3.1726904390000001</v>
      </c>
    </row>
    <row r="18" spans="1:8">
      <c r="A18" s="802" t="s">
        <v>525</v>
      </c>
      <c r="B18" s="802"/>
      <c r="C18" s="802"/>
      <c r="D18" s="802"/>
      <c r="E18" s="802"/>
      <c r="F18" s="802"/>
    </row>
    <row r="23" spans="1:8">
      <c r="H23" t="s">
        <v>458</v>
      </c>
    </row>
  </sheetData>
  <mergeCells count="4">
    <mergeCell ref="A5:F5"/>
    <mergeCell ref="B6:F6"/>
    <mergeCell ref="A16:E16"/>
    <mergeCell ref="A18:F18"/>
  </mergeCells>
  <printOptions horizontalCentered="1"/>
  <pageMargins left="0.51181102362204722" right="0.51181102362204722" top="0.43307086614173229" bottom="0.43307086614173229" header="0.31496062992125984" footer="0.31496062992125984"/>
  <pageSetup paperSize="9" scale="97" orientation="portrait" r:id="rId1"/>
  <colBreaks count="1" manualBreakCount="1">
    <brk id="6" max="1048575" man="1"/>
  </colBreaks>
  <drawing r:id="rId2"/>
</worksheet>
</file>

<file path=xl/worksheets/sheet17.xml><?xml version="1.0" encoding="utf-8"?>
<worksheet xmlns="http://schemas.openxmlformats.org/spreadsheetml/2006/main" xmlns:r="http://schemas.openxmlformats.org/officeDocument/2006/relationships">
  <dimension ref="A1:K23"/>
  <sheetViews>
    <sheetView view="pageBreakPreview" zoomScaleNormal="100" zoomScaleSheetLayoutView="100" workbookViewId="0">
      <selection activeCell="F13" sqref="F13"/>
    </sheetView>
  </sheetViews>
  <sheetFormatPr defaultRowHeight="15"/>
  <cols>
    <col min="1" max="1" width="12.85546875" style="497" customWidth="1"/>
    <col min="2" max="2" width="35.140625" style="497" customWidth="1"/>
    <col min="3" max="3" width="9.28515625" style="497" customWidth="1"/>
    <col min="4" max="4" width="11.5703125" style="497" customWidth="1"/>
    <col min="5" max="5" width="12.85546875" style="497" customWidth="1"/>
    <col min="6" max="6" width="13" style="497" customWidth="1"/>
    <col min="7" max="8" width="9.140625" style="497"/>
    <col min="9" max="9" width="11.85546875" style="497" bestFit="1" customWidth="1"/>
    <col min="10" max="16384" width="9.140625" style="497"/>
  </cols>
  <sheetData>
    <row r="1" spans="1:11" ht="26.25" customHeight="1">
      <c r="B1" s="485"/>
      <c r="C1" s="485"/>
      <c r="D1" s="485"/>
      <c r="E1" s="485"/>
      <c r="F1" s="486"/>
    </row>
    <row r="2" spans="1:11" ht="18.75" customHeight="1">
      <c r="A2" s="485"/>
      <c r="B2" s="485"/>
      <c r="C2" s="485"/>
      <c r="D2" s="485"/>
      <c r="E2" s="485"/>
      <c r="F2" s="486"/>
    </row>
    <row r="3" spans="1:11" ht="18">
      <c r="A3" s="485"/>
      <c r="B3" s="487"/>
      <c r="C3" s="485"/>
      <c r="D3" s="485"/>
      <c r="E3" s="485"/>
      <c r="F3" s="486"/>
    </row>
    <row r="4" spans="1:11" ht="15.75" thickBot="1">
      <c r="A4" s="497" t="s">
        <v>437</v>
      </c>
      <c r="E4" s="497" t="s">
        <v>459</v>
      </c>
    </row>
    <row r="5" spans="1:11" ht="15.75" thickBot="1">
      <c r="A5" s="793" t="s">
        <v>460</v>
      </c>
      <c r="B5" s="794"/>
      <c r="C5" s="794"/>
      <c r="D5" s="794"/>
      <c r="E5" s="794"/>
      <c r="F5" s="795"/>
    </row>
    <row r="6" spans="1:11" ht="15.75" thickBot="1">
      <c r="A6" s="488" t="s">
        <v>434</v>
      </c>
      <c r="B6" s="796" t="s">
        <v>435</v>
      </c>
      <c r="C6" s="797"/>
      <c r="D6" s="797"/>
      <c r="E6" s="797"/>
      <c r="F6" s="798"/>
    </row>
    <row r="7" spans="1:11" ht="15.75" thickBot="1">
      <c r="A7" s="489" t="s">
        <v>426</v>
      </c>
      <c r="B7" s="490" t="s">
        <v>427</v>
      </c>
      <c r="C7" s="491" t="s">
        <v>436</v>
      </c>
      <c r="D7" s="491" t="s">
        <v>428</v>
      </c>
      <c r="E7" s="491" t="s">
        <v>429</v>
      </c>
      <c r="F7" s="492" t="s">
        <v>41</v>
      </c>
      <c r="I7" s="493" t="s">
        <v>430</v>
      </c>
    </row>
    <row r="8" spans="1:11" ht="96" customHeight="1">
      <c r="A8" s="506" t="s">
        <v>439</v>
      </c>
      <c r="B8" s="507" t="s">
        <v>136</v>
      </c>
      <c r="C8" s="508" t="s">
        <v>197</v>
      </c>
      <c r="D8" s="509" t="s">
        <v>440</v>
      </c>
      <c r="E8" s="517">
        <v>91.26</v>
      </c>
      <c r="F8" s="499">
        <f>D8*E8</f>
        <v>0.39678022800000001</v>
      </c>
      <c r="I8" s="494"/>
      <c r="K8" s="495"/>
    </row>
    <row r="9" spans="1:11" ht="105">
      <c r="A9" s="510" t="s">
        <v>441</v>
      </c>
      <c r="B9" s="504" t="s">
        <v>442</v>
      </c>
      <c r="C9" s="503" t="s">
        <v>197</v>
      </c>
      <c r="D9" s="505" t="s">
        <v>443</v>
      </c>
      <c r="E9" s="494">
        <v>181.81</v>
      </c>
      <c r="F9" s="501">
        <f t="shared" ref="F9:F15" si="0">D9*E9</f>
        <v>1.7548664819999999</v>
      </c>
      <c r="I9" s="494"/>
      <c r="K9" s="495"/>
    </row>
    <row r="10" spans="1:11" ht="105">
      <c r="A10" s="510" t="s">
        <v>444</v>
      </c>
      <c r="B10" s="504" t="s">
        <v>445</v>
      </c>
      <c r="C10" s="503" t="s">
        <v>202</v>
      </c>
      <c r="D10" s="505" t="s">
        <v>446</v>
      </c>
      <c r="E10" s="494">
        <v>34.5</v>
      </c>
      <c r="F10" s="501">
        <f t="shared" si="0"/>
        <v>0.11699984999999999</v>
      </c>
      <c r="I10" s="494"/>
      <c r="K10" s="495"/>
    </row>
    <row r="11" spans="1:11" ht="75">
      <c r="A11" s="510" t="s">
        <v>447</v>
      </c>
      <c r="B11" s="504" t="s">
        <v>131</v>
      </c>
      <c r="C11" s="503" t="s">
        <v>197</v>
      </c>
      <c r="D11" s="505" t="s">
        <v>448</v>
      </c>
      <c r="E11" s="494">
        <v>138.78</v>
      </c>
      <c r="F11" s="501">
        <f t="shared" si="0"/>
        <v>0.217218456</v>
      </c>
      <c r="I11" s="494"/>
      <c r="K11" s="495"/>
    </row>
    <row r="12" spans="1:11" ht="75">
      <c r="A12" s="510" t="s">
        <v>449</v>
      </c>
      <c r="B12" s="504" t="s">
        <v>450</v>
      </c>
      <c r="C12" s="503" t="s">
        <v>202</v>
      </c>
      <c r="D12" s="505" t="s">
        <v>451</v>
      </c>
      <c r="E12" s="494">
        <v>49.61</v>
      </c>
      <c r="F12" s="501">
        <f t="shared" si="0"/>
        <v>0.138044786</v>
      </c>
      <c r="I12" s="494"/>
      <c r="K12" s="495"/>
    </row>
    <row r="13" spans="1:11" ht="30">
      <c r="A13" s="510" t="s">
        <v>431</v>
      </c>
      <c r="B13" s="504" t="s">
        <v>432</v>
      </c>
      <c r="C13" s="503" t="s">
        <v>93</v>
      </c>
      <c r="D13" s="505" t="s">
        <v>452</v>
      </c>
      <c r="E13" s="494">
        <v>16.579999999999998</v>
      </c>
      <c r="F13" s="501">
        <f t="shared" si="0"/>
        <v>0.21626122999999997</v>
      </c>
      <c r="I13" s="494"/>
      <c r="K13" s="495"/>
    </row>
    <row r="14" spans="1:11" ht="60">
      <c r="A14" s="510" t="s">
        <v>453</v>
      </c>
      <c r="B14" s="504" t="s">
        <v>454</v>
      </c>
      <c r="C14" s="503" t="s">
        <v>197</v>
      </c>
      <c r="D14" s="505" t="s">
        <v>455</v>
      </c>
      <c r="E14" s="494">
        <v>154.47999999999999</v>
      </c>
      <c r="F14" s="501">
        <f t="shared" si="0"/>
        <v>0.33582407199999997</v>
      </c>
      <c r="I14" s="494"/>
      <c r="K14" s="495"/>
    </row>
    <row r="15" spans="1:11" ht="60.75" thickBot="1">
      <c r="A15" s="511" t="s">
        <v>456</v>
      </c>
      <c r="B15" s="512" t="s">
        <v>457</v>
      </c>
      <c r="C15" s="513" t="s">
        <v>202</v>
      </c>
      <c r="D15" s="514" t="s">
        <v>455</v>
      </c>
      <c r="E15" s="518">
        <v>30.84</v>
      </c>
      <c r="F15" s="516">
        <f t="shared" si="0"/>
        <v>6.7043075999999993E-2</v>
      </c>
      <c r="I15" s="494"/>
      <c r="K15" s="495"/>
    </row>
    <row r="16" spans="1:11" ht="15.75" thickBot="1">
      <c r="A16" s="799" t="s">
        <v>26</v>
      </c>
      <c r="B16" s="800"/>
      <c r="C16" s="800"/>
      <c r="D16" s="800"/>
      <c r="E16" s="801"/>
      <c r="F16" s="519">
        <f>SUM(F8:F15)</f>
        <v>3.2430381799999997</v>
      </c>
    </row>
    <row r="18" spans="1:8">
      <c r="A18" s="802" t="s">
        <v>524</v>
      </c>
      <c r="B18" s="802"/>
      <c r="C18" s="802"/>
      <c r="D18" s="802"/>
      <c r="E18" s="802"/>
      <c r="F18" s="802"/>
    </row>
    <row r="23" spans="1:8">
      <c r="H23" s="497" t="s">
        <v>458</v>
      </c>
    </row>
  </sheetData>
  <mergeCells count="4">
    <mergeCell ref="A5:F5"/>
    <mergeCell ref="B6:F6"/>
    <mergeCell ref="A16:E16"/>
    <mergeCell ref="A18:F18"/>
  </mergeCells>
  <printOptions horizontalCentered="1"/>
  <pageMargins left="0.51181102362204722" right="0.51181102362204722" top="0.51181102362204722" bottom="0.31496062992125984" header="0.31496062992125984" footer="0.31496062992125984"/>
  <pageSetup paperSize="9" scale="97" orientation="portrait" r:id="rId1"/>
  <drawing r:id="rId2"/>
</worksheet>
</file>

<file path=xl/worksheets/sheet18.xml><?xml version="1.0" encoding="utf-8"?>
<worksheet xmlns="http://schemas.openxmlformats.org/spreadsheetml/2006/main" xmlns:r="http://schemas.openxmlformats.org/officeDocument/2006/relationships">
  <dimension ref="A1:K24"/>
  <sheetViews>
    <sheetView view="pageBreakPreview" zoomScale="90" zoomScaleNormal="100" zoomScaleSheetLayoutView="90" workbookViewId="0">
      <selection activeCell="N8" sqref="N8"/>
    </sheetView>
  </sheetViews>
  <sheetFormatPr defaultRowHeight="15"/>
  <cols>
    <col min="1" max="1" width="12.85546875" style="497" customWidth="1"/>
    <col min="2" max="2" width="35.140625" style="497" customWidth="1"/>
    <col min="3" max="3" width="9.28515625" style="497" customWidth="1"/>
    <col min="4" max="4" width="11.5703125" style="497" customWidth="1"/>
    <col min="5" max="5" width="12.85546875" style="497" customWidth="1"/>
    <col min="6" max="6" width="13" style="497" customWidth="1"/>
    <col min="7" max="8" width="9.140625" style="497"/>
    <col min="9" max="9" width="11.85546875" style="497" bestFit="1" customWidth="1"/>
    <col min="10" max="16384" width="9.140625" style="497"/>
  </cols>
  <sheetData>
    <row r="1" spans="1:11" ht="26.25" customHeight="1">
      <c r="B1" s="485"/>
      <c r="C1" s="485"/>
      <c r="D1" s="485"/>
      <c r="E1" s="485"/>
      <c r="F1" s="486"/>
    </row>
    <row r="2" spans="1:11" ht="18.75" customHeight="1">
      <c r="A2" s="485"/>
      <c r="B2" s="485"/>
      <c r="C2" s="485"/>
      <c r="D2" s="485"/>
      <c r="E2" s="485"/>
      <c r="F2" s="486"/>
    </row>
    <row r="3" spans="1:11" ht="13.5" customHeight="1">
      <c r="A3" s="485"/>
      <c r="B3" s="487"/>
      <c r="C3" s="485"/>
      <c r="D3" s="485"/>
      <c r="E3" s="485"/>
      <c r="F3" s="486"/>
    </row>
    <row r="4" spans="1:11" ht="15.75" thickBot="1">
      <c r="A4" s="497" t="s">
        <v>437</v>
      </c>
      <c r="E4" s="497" t="s">
        <v>438</v>
      </c>
    </row>
    <row r="5" spans="1:11" ht="15.75" thickBot="1">
      <c r="A5" s="793" t="s">
        <v>425</v>
      </c>
      <c r="B5" s="794"/>
      <c r="C5" s="794"/>
      <c r="D5" s="794"/>
      <c r="E5" s="794"/>
      <c r="F5" s="795"/>
    </row>
    <row r="6" spans="1:11" ht="15.75" thickBot="1">
      <c r="A6" s="488" t="s">
        <v>434</v>
      </c>
      <c r="B6" s="796" t="s">
        <v>487</v>
      </c>
      <c r="C6" s="797"/>
      <c r="D6" s="797"/>
      <c r="E6" s="797"/>
      <c r="F6" s="798"/>
    </row>
    <row r="7" spans="1:11" ht="15.75" thickBot="1">
      <c r="A7" s="489" t="s">
        <v>426</v>
      </c>
      <c r="B7" s="490" t="s">
        <v>427</v>
      </c>
      <c r="C7" s="491" t="s">
        <v>436</v>
      </c>
      <c r="D7" s="491" t="s">
        <v>428</v>
      </c>
      <c r="E7" s="491" t="s">
        <v>429</v>
      </c>
      <c r="F7" s="492" t="s">
        <v>41</v>
      </c>
      <c r="I7" s="493" t="s">
        <v>430</v>
      </c>
    </row>
    <row r="8" spans="1:11" ht="92.25" customHeight="1">
      <c r="A8" s="506" t="s">
        <v>439</v>
      </c>
      <c r="B8" s="507" t="s">
        <v>136</v>
      </c>
      <c r="C8" s="508" t="s">
        <v>197</v>
      </c>
      <c r="D8" s="509" t="s">
        <v>461</v>
      </c>
      <c r="E8" s="498">
        <v>89.52</v>
      </c>
      <c r="F8" s="499">
        <f>D8*E8</f>
        <v>0.77843906400000007</v>
      </c>
      <c r="I8" s="494"/>
      <c r="K8" s="495"/>
    </row>
    <row r="9" spans="1:11" ht="105">
      <c r="A9" s="510" t="s">
        <v>441</v>
      </c>
      <c r="B9" s="504" t="s">
        <v>442</v>
      </c>
      <c r="C9" s="503" t="s">
        <v>197</v>
      </c>
      <c r="D9" s="505" t="s">
        <v>462</v>
      </c>
      <c r="E9" s="502">
        <v>179.94</v>
      </c>
      <c r="F9" s="501">
        <f t="shared" ref="F9:F15" si="0">D9*E9</f>
        <v>1.7211620879999998</v>
      </c>
      <c r="I9" s="494"/>
      <c r="K9" s="495"/>
    </row>
    <row r="10" spans="1:11" ht="105">
      <c r="A10" s="510" t="s">
        <v>444</v>
      </c>
      <c r="B10" s="504" t="s">
        <v>445</v>
      </c>
      <c r="C10" s="503" t="s">
        <v>202</v>
      </c>
      <c r="D10" s="505" t="s">
        <v>463</v>
      </c>
      <c r="E10" s="502">
        <v>32.630000000000003</v>
      </c>
      <c r="F10" s="501">
        <f t="shared" si="0"/>
        <v>0.25536564300000003</v>
      </c>
      <c r="I10" s="494"/>
      <c r="K10" s="495"/>
    </row>
    <row r="11" spans="1:11" ht="75">
      <c r="A11" s="510" t="s">
        <v>447</v>
      </c>
      <c r="B11" s="504" t="s">
        <v>131</v>
      </c>
      <c r="C11" s="503" t="s">
        <v>197</v>
      </c>
      <c r="D11" s="505" t="s">
        <v>464</v>
      </c>
      <c r="E11" s="502">
        <v>136.19</v>
      </c>
      <c r="F11" s="501">
        <f t="shared" si="0"/>
        <v>0.402645735</v>
      </c>
      <c r="I11" s="494"/>
      <c r="K11" s="495"/>
    </row>
    <row r="12" spans="1:11" ht="75">
      <c r="A12" s="510" t="s">
        <v>449</v>
      </c>
      <c r="B12" s="504" t="s">
        <v>450</v>
      </c>
      <c r="C12" s="503" t="s">
        <v>202</v>
      </c>
      <c r="D12" s="505" t="s">
        <v>465</v>
      </c>
      <c r="E12" s="502">
        <v>47.02</v>
      </c>
      <c r="F12" s="501">
        <f t="shared" si="0"/>
        <v>0.269852482</v>
      </c>
      <c r="I12" s="494"/>
      <c r="K12" s="495"/>
    </row>
    <row r="13" spans="1:11" ht="30">
      <c r="A13" s="510" t="s">
        <v>431</v>
      </c>
      <c r="B13" s="504" t="s">
        <v>432</v>
      </c>
      <c r="C13" s="503" t="s">
        <v>93</v>
      </c>
      <c r="D13" s="505" t="s">
        <v>466</v>
      </c>
      <c r="E13" s="502">
        <v>15.08</v>
      </c>
      <c r="F13" s="501">
        <f t="shared" si="0"/>
        <v>0.39339195999999998</v>
      </c>
      <c r="I13" s="494"/>
      <c r="K13" s="495"/>
    </row>
    <row r="14" spans="1:11" ht="60">
      <c r="A14" s="510" t="s">
        <v>453</v>
      </c>
      <c r="B14" s="504" t="s">
        <v>454</v>
      </c>
      <c r="C14" s="503" t="s">
        <v>197</v>
      </c>
      <c r="D14" s="505" t="s">
        <v>467</v>
      </c>
      <c r="E14" s="502">
        <v>152.74</v>
      </c>
      <c r="F14" s="501">
        <f t="shared" si="0"/>
        <v>0.50469878200000007</v>
      </c>
      <c r="I14" s="494"/>
      <c r="K14" s="495"/>
    </row>
    <row r="15" spans="1:11" ht="60.75" thickBot="1">
      <c r="A15" s="511" t="s">
        <v>456</v>
      </c>
      <c r="B15" s="512" t="s">
        <v>457</v>
      </c>
      <c r="C15" s="513" t="s">
        <v>202</v>
      </c>
      <c r="D15" s="514" t="s">
        <v>468</v>
      </c>
      <c r="E15" s="515">
        <v>29.1</v>
      </c>
      <c r="F15" s="516">
        <f t="shared" si="0"/>
        <v>0.15688683</v>
      </c>
      <c r="I15" s="494"/>
      <c r="K15" s="495"/>
    </row>
    <row r="16" spans="1:11" ht="15.75" thickBot="1">
      <c r="A16" s="799" t="s">
        <v>26</v>
      </c>
      <c r="B16" s="800"/>
      <c r="C16" s="800"/>
      <c r="D16" s="800"/>
      <c r="E16" s="801"/>
      <c r="F16" s="519">
        <f>SUM(F8:F15)</f>
        <v>4.4824425840000011</v>
      </c>
    </row>
    <row r="18" spans="1:8">
      <c r="A18" s="802" t="s">
        <v>525</v>
      </c>
      <c r="B18" s="802"/>
      <c r="C18" s="802"/>
      <c r="D18" s="802"/>
      <c r="E18" s="802"/>
      <c r="F18" s="802"/>
    </row>
    <row r="24" spans="1:8">
      <c r="H24" s="497" t="s">
        <v>458</v>
      </c>
    </row>
  </sheetData>
  <mergeCells count="4">
    <mergeCell ref="A5:F5"/>
    <mergeCell ref="B6:F6"/>
    <mergeCell ref="A16:E16"/>
    <mergeCell ref="A18:F18"/>
  </mergeCells>
  <pageMargins left="0.511811024" right="0.511811024" top="0.43" bottom="0.43" header="0.31496062000000002" footer="0.31496062000000002"/>
  <pageSetup paperSize="9" scale="97" orientation="portrait" r:id="rId1"/>
  <colBreaks count="1" manualBreakCount="1">
    <brk id="6" max="1048575" man="1"/>
  </colBreaks>
  <drawing r:id="rId2"/>
</worksheet>
</file>

<file path=xl/worksheets/sheet19.xml><?xml version="1.0" encoding="utf-8"?>
<worksheet xmlns="http://schemas.openxmlformats.org/spreadsheetml/2006/main" xmlns:r="http://schemas.openxmlformats.org/officeDocument/2006/relationships">
  <dimension ref="A1:K24"/>
  <sheetViews>
    <sheetView view="pageBreakPreview" zoomScaleNormal="100" zoomScaleSheetLayoutView="100" workbookViewId="0">
      <selection activeCell="F13" sqref="F13"/>
    </sheetView>
  </sheetViews>
  <sheetFormatPr defaultRowHeight="15"/>
  <cols>
    <col min="1" max="1" width="12.85546875" style="497" customWidth="1"/>
    <col min="2" max="2" width="35.140625" style="497" customWidth="1"/>
    <col min="3" max="3" width="9.28515625" style="497" customWidth="1"/>
    <col min="4" max="4" width="11.5703125" style="497" customWidth="1"/>
    <col min="5" max="5" width="12.85546875" style="497" customWidth="1"/>
    <col min="6" max="6" width="13" style="497" customWidth="1"/>
    <col min="7" max="8" width="9.140625" style="497"/>
    <col min="9" max="9" width="11.85546875" style="497" bestFit="1" customWidth="1"/>
    <col min="10" max="16384" width="9.140625" style="497"/>
  </cols>
  <sheetData>
    <row r="1" spans="1:11" ht="26.25" customHeight="1">
      <c r="B1" s="485"/>
      <c r="C1" s="485"/>
      <c r="D1" s="485"/>
      <c r="E1" s="485"/>
      <c r="F1" s="486"/>
    </row>
    <row r="2" spans="1:11" ht="18.75" customHeight="1">
      <c r="A2" s="485"/>
      <c r="B2" s="485"/>
      <c r="C2" s="485"/>
      <c r="D2" s="485"/>
      <c r="E2" s="485"/>
      <c r="F2" s="486"/>
    </row>
    <row r="3" spans="1:11" ht="13.5" customHeight="1">
      <c r="A3" s="485"/>
      <c r="B3" s="487"/>
      <c r="C3" s="485"/>
      <c r="D3" s="485"/>
      <c r="E3" s="485"/>
      <c r="F3" s="486"/>
    </row>
    <row r="4" spans="1:11" ht="15.75" thickBot="1">
      <c r="A4" s="497" t="s">
        <v>437</v>
      </c>
      <c r="E4" s="497" t="s">
        <v>459</v>
      </c>
    </row>
    <row r="5" spans="1:11" ht="15.75" thickBot="1">
      <c r="A5" s="793" t="s">
        <v>425</v>
      </c>
      <c r="B5" s="794"/>
      <c r="C5" s="794"/>
      <c r="D5" s="794"/>
      <c r="E5" s="794"/>
      <c r="F5" s="795"/>
    </row>
    <row r="6" spans="1:11" ht="15.75" thickBot="1">
      <c r="A6" s="488" t="s">
        <v>434</v>
      </c>
      <c r="B6" s="796" t="s">
        <v>487</v>
      </c>
      <c r="C6" s="797"/>
      <c r="D6" s="797"/>
      <c r="E6" s="797"/>
      <c r="F6" s="798"/>
    </row>
    <row r="7" spans="1:11" ht="15.75" thickBot="1">
      <c r="A7" s="489" t="s">
        <v>426</v>
      </c>
      <c r="B7" s="490" t="s">
        <v>427</v>
      </c>
      <c r="C7" s="491" t="s">
        <v>436</v>
      </c>
      <c r="D7" s="491" t="s">
        <v>428</v>
      </c>
      <c r="E7" s="491" t="s">
        <v>429</v>
      </c>
      <c r="F7" s="492" t="s">
        <v>41</v>
      </c>
      <c r="I7" s="493" t="s">
        <v>430</v>
      </c>
    </row>
    <row r="8" spans="1:11" ht="93.75" customHeight="1">
      <c r="A8" s="506" t="s">
        <v>439</v>
      </c>
      <c r="B8" s="507" t="s">
        <v>136</v>
      </c>
      <c r="C8" s="508" t="s">
        <v>197</v>
      </c>
      <c r="D8" s="509" t="s">
        <v>461</v>
      </c>
      <c r="E8" s="517">
        <v>91.26</v>
      </c>
      <c r="F8" s="499">
        <f>D8*E8</f>
        <v>0.79356958200000005</v>
      </c>
      <c r="I8" s="494"/>
      <c r="K8" s="495"/>
    </row>
    <row r="9" spans="1:11" ht="105">
      <c r="A9" s="510" t="s">
        <v>441</v>
      </c>
      <c r="B9" s="504" t="s">
        <v>442</v>
      </c>
      <c r="C9" s="503" t="s">
        <v>197</v>
      </c>
      <c r="D9" s="505" t="s">
        <v>462</v>
      </c>
      <c r="E9" s="494">
        <v>181.81</v>
      </c>
      <c r="F9" s="501">
        <f t="shared" ref="F9:F15" si="0">D9*E9</f>
        <v>1.7390490119999999</v>
      </c>
      <c r="I9" s="494"/>
      <c r="K9" s="495"/>
    </row>
    <row r="10" spans="1:11" ht="105">
      <c r="A10" s="510" t="s">
        <v>444</v>
      </c>
      <c r="B10" s="504" t="s">
        <v>445</v>
      </c>
      <c r="C10" s="503" t="s">
        <v>202</v>
      </c>
      <c r="D10" s="505" t="s">
        <v>463</v>
      </c>
      <c r="E10" s="494">
        <v>34.5</v>
      </c>
      <c r="F10" s="501">
        <f t="shared" si="0"/>
        <v>0.27000045</v>
      </c>
      <c r="I10" s="494"/>
      <c r="K10" s="495"/>
    </row>
    <row r="11" spans="1:11" ht="75">
      <c r="A11" s="510" t="s">
        <v>447</v>
      </c>
      <c r="B11" s="504" t="s">
        <v>131</v>
      </c>
      <c r="C11" s="503" t="s">
        <v>197</v>
      </c>
      <c r="D11" s="505" t="s">
        <v>464</v>
      </c>
      <c r="E11" s="494">
        <v>138.78</v>
      </c>
      <c r="F11" s="501">
        <f t="shared" si="0"/>
        <v>0.41030306999999999</v>
      </c>
      <c r="I11" s="494"/>
      <c r="K11" s="495"/>
    </row>
    <row r="12" spans="1:11" ht="75">
      <c r="A12" s="510" t="s">
        <v>449</v>
      </c>
      <c r="B12" s="504" t="s">
        <v>450</v>
      </c>
      <c r="C12" s="503" t="s">
        <v>202</v>
      </c>
      <c r="D12" s="505" t="s">
        <v>465</v>
      </c>
      <c r="E12" s="494">
        <v>49.61</v>
      </c>
      <c r="F12" s="501">
        <f t="shared" si="0"/>
        <v>0.28471675099999999</v>
      </c>
      <c r="I12" s="494"/>
      <c r="K12" s="495"/>
    </row>
    <row r="13" spans="1:11" ht="30">
      <c r="A13" s="510" t="s">
        <v>431</v>
      </c>
      <c r="B13" s="504" t="s">
        <v>432</v>
      </c>
      <c r="C13" s="503" t="s">
        <v>93</v>
      </c>
      <c r="D13" s="505" t="s">
        <v>466</v>
      </c>
      <c r="E13" s="494">
        <v>16.579999999999998</v>
      </c>
      <c r="F13" s="501">
        <f t="shared" si="0"/>
        <v>0.43252245999999994</v>
      </c>
      <c r="I13" s="494"/>
      <c r="K13" s="495"/>
    </row>
    <row r="14" spans="1:11" ht="60">
      <c r="A14" s="510" t="s">
        <v>453</v>
      </c>
      <c r="B14" s="504" t="s">
        <v>454</v>
      </c>
      <c r="C14" s="503" t="s">
        <v>197</v>
      </c>
      <c r="D14" s="505" t="s">
        <v>467</v>
      </c>
      <c r="E14" s="494">
        <v>154.47999999999999</v>
      </c>
      <c r="F14" s="501">
        <f t="shared" si="0"/>
        <v>0.51044826399999998</v>
      </c>
      <c r="I14" s="494"/>
      <c r="K14" s="495"/>
    </row>
    <row r="15" spans="1:11" ht="60.75" thickBot="1">
      <c r="A15" s="511" t="s">
        <v>456</v>
      </c>
      <c r="B15" s="512" t="s">
        <v>457</v>
      </c>
      <c r="C15" s="513" t="s">
        <v>202</v>
      </c>
      <c r="D15" s="514" t="s">
        <v>468</v>
      </c>
      <c r="E15" s="518">
        <v>30.84</v>
      </c>
      <c r="F15" s="516">
        <f t="shared" si="0"/>
        <v>0.16626769199999999</v>
      </c>
      <c r="I15" s="494"/>
      <c r="K15" s="495"/>
    </row>
    <row r="16" spans="1:11" ht="15.75" thickBot="1">
      <c r="A16" s="799" t="s">
        <v>26</v>
      </c>
      <c r="B16" s="800"/>
      <c r="C16" s="800"/>
      <c r="D16" s="800"/>
      <c r="E16" s="801"/>
      <c r="F16" s="519">
        <f>SUM(F8:F15)</f>
        <v>4.606877281</v>
      </c>
    </row>
    <row r="18" spans="1:8">
      <c r="A18" s="802" t="s">
        <v>524</v>
      </c>
      <c r="B18" s="802"/>
      <c r="C18" s="802"/>
      <c r="D18" s="802"/>
      <c r="E18" s="802"/>
      <c r="F18" s="802"/>
    </row>
    <row r="24" spans="1:8">
      <c r="H24" s="497" t="s">
        <v>458</v>
      </c>
    </row>
  </sheetData>
  <mergeCells count="4">
    <mergeCell ref="A5:F5"/>
    <mergeCell ref="B6:F6"/>
    <mergeCell ref="A16:E16"/>
    <mergeCell ref="A18:F18"/>
  </mergeCells>
  <pageMargins left="0.511811024" right="0.511811024" top="0.48" bottom="0.45" header="0.31496062000000002" footer="0.31496062000000002"/>
  <pageSetup paperSize="9" scale="97" orientation="portrait" r:id="rId1"/>
  <colBreaks count="1" manualBreakCount="1">
    <brk id="6" max="1048575" man="1"/>
  </colBreaks>
  <drawing r:id="rId2"/>
</worksheet>
</file>

<file path=xl/worksheets/sheet20.xml><?xml version="1.0" encoding="utf-8"?>
<worksheet xmlns="http://schemas.openxmlformats.org/spreadsheetml/2006/main" xmlns:r="http://schemas.openxmlformats.org/officeDocument/2006/relationships">
  <dimension ref="A1:H61"/>
  <sheetViews>
    <sheetView view="pageBreakPreview" zoomScale="80" zoomScaleNormal="100" zoomScaleSheetLayoutView="80" workbookViewId="0">
      <selection activeCell="I1" sqref="I1"/>
    </sheetView>
  </sheetViews>
  <sheetFormatPr defaultRowHeight="15"/>
  <cols>
    <col min="1" max="1" width="11.85546875" style="497" bestFit="1" customWidth="1"/>
    <col min="2" max="2" width="61.7109375" style="497" customWidth="1"/>
    <col min="3" max="3" width="10.42578125" style="497" customWidth="1"/>
    <col min="4" max="4" width="15.7109375" style="497" customWidth="1"/>
    <col min="5" max="5" width="13.85546875" style="572" customWidth="1"/>
    <col min="6" max="6" width="12.5703125" style="572" customWidth="1"/>
    <col min="7" max="16384" width="9.140625" style="497"/>
  </cols>
  <sheetData>
    <row r="1" spans="1:8" ht="38.25" customHeight="1">
      <c r="B1" s="803" t="s">
        <v>523</v>
      </c>
      <c r="C1" s="804"/>
      <c r="D1" s="805"/>
      <c r="E1" s="571" t="s">
        <v>491</v>
      </c>
    </row>
    <row r="2" spans="1:8">
      <c r="A2" s="573" t="s">
        <v>382</v>
      </c>
      <c r="B2" s="574" t="s">
        <v>492</v>
      </c>
      <c r="C2" s="575" t="s">
        <v>493</v>
      </c>
      <c r="D2" s="576">
        <f>SUM(F3:F9)</f>
        <v>1.2023999999999997</v>
      </c>
      <c r="E2" s="577" t="s">
        <v>494</v>
      </c>
      <c r="F2" s="577" t="s">
        <v>495</v>
      </c>
    </row>
    <row r="3" spans="1:8">
      <c r="A3" s="578" t="s">
        <v>496</v>
      </c>
      <c r="B3" s="579" t="s">
        <v>497</v>
      </c>
      <c r="C3" s="578" t="s">
        <v>335</v>
      </c>
      <c r="D3" s="580">
        <v>1.2999999999999999E-3</v>
      </c>
      <c r="E3" s="581">
        <f>D21</f>
        <v>171.00800000000001</v>
      </c>
      <c r="F3" s="581">
        <f>E3*D3</f>
        <v>0.22231039999999999</v>
      </c>
    </row>
    <row r="4" spans="1:8">
      <c r="A4" s="578" t="s">
        <v>498</v>
      </c>
      <c r="B4" s="579" t="s">
        <v>499</v>
      </c>
      <c r="C4" s="578" t="s">
        <v>335</v>
      </c>
      <c r="D4" s="580">
        <v>1.2999999999999999E-3</v>
      </c>
      <c r="E4" s="581">
        <f>D24</f>
        <v>106.88</v>
      </c>
      <c r="F4" s="581">
        <f t="shared" ref="F4:F9" si="0">E4*D4</f>
        <v>0.13894399999999998</v>
      </c>
    </row>
    <row r="5" spans="1:8">
      <c r="A5" s="578" t="s">
        <v>500</v>
      </c>
      <c r="B5" s="579" t="s">
        <v>501</v>
      </c>
      <c r="C5" s="578" t="s">
        <v>335</v>
      </c>
      <c r="D5" s="580">
        <v>1.2999999999999999E-3</v>
      </c>
      <c r="E5" s="581">
        <f>D27</f>
        <v>96.191999999999993</v>
      </c>
      <c r="F5" s="581">
        <f t="shared" si="0"/>
        <v>0.12504959999999998</v>
      </c>
    </row>
    <row r="6" spans="1:8" ht="24">
      <c r="A6" s="578" t="s">
        <v>502</v>
      </c>
      <c r="B6" s="579" t="s">
        <v>503</v>
      </c>
      <c r="C6" s="578" t="s">
        <v>335</v>
      </c>
      <c r="D6" s="580">
        <v>1.2999999999999999E-3</v>
      </c>
      <c r="E6" s="581">
        <f>D30</f>
        <v>203.07199999999997</v>
      </c>
      <c r="F6" s="581">
        <f t="shared" si="0"/>
        <v>0.26399359999999994</v>
      </c>
      <c r="H6" s="497" t="s">
        <v>504</v>
      </c>
    </row>
    <row r="7" spans="1:8" ht="24">
      <c r="A7" s="578" t="s">
        <v>505</v>
      </c>
      <c r="B7" s="579" t="s">
        <v>506</v>
      </c>
      <c r="C7" s="578" t="s">
        <v>335</v>
      </c>
      <c r="D7" s="580">
        <v>8.0000000000000004E-4</v>
      </c>
      <c r="E7" s="581">
        <f>D33</f>
        <v>85.504000000000005</v>
      </c>
      <c r="F7" s="581">
        <f t="shared" si="0"/>
        <v>6.8403200000000011E-2</v>
      </c>
    </row>
    <row r="8" spans="1:8" ht="24">
      <c r="A8" s="578" t="s">
        <v>507</v>
      </c>
      <c r="B8" s="579" t="s">
        <v>508</v>
      </c>
      <c r="C8" s="578" t="s">
        <v>335</v>
      </c>
      <c r="D8" s="580">
        <v>1.2999999999999999E-3</v>
      </c>
      <c r="E8" s="581">
        <f>D36</f>
        <v>245.82399999999998</v>
      </c>
      <c r="F8" s="581">
        <f t="shared" si="0"/>
        <v>0.31957119999999994</v>
      </c>
    </row>
    <row r="9" spans="1:8" ht="24">
      <c r="A9" s="578" t="s">
        <v>509</v>
      </c>
      <c r="B9" s="579" t="s">
        <v>510</v>
      </c>
      <c r="C9" s="578" t="s">
        <v>335</v>
      </c>
      <c r="D9" s="582">
        <v>1E-3</v>
      </c>
      <c r="E9" s="581">
        <f>D39</f>
        <v>64.127999999999986</v>
      </c>
      <c r="F9" s="581">
        <f t="shared" si="0"/>
        <v>6.4127999999999991E-2</v>
      </c>
    </row>
    <row r="10" spans="1:8" ht="5.25" customHeight="1"/>
    <row r="11" spans="1:8">
      <c r="A11" s="583" t="s">
        <v>384</v>
      </c>
      <c r="B11" s="584" t="s">
        <v>511</v>
      </c>
      <c r="C11" s="583" t="s">
        <v>512</v>
      </c>
      <c r="D11" s="576">
        <f>SUM(F12:F19)</f>
        <v>2.3107455999999997</v>
      </c>
      <c r="E11" s="577" t="s">
        <v>494</v>
      </c>
      <c r="F11" s="577" t="s">
        <v>495</v>
      </c>
    </row>
    <row r="12" spans="1:8">
      <c r="A12" s="585" t="s">
        <v>496</v>
      </c>
      <c r="B12" s="586" t="s">
        <v>497</v>
      </c>
      <c r="C12" s="585" t="s">
        <v>335</v>
      </c>
      <c r="D12" s="587">
        <v>1.6999999999999999E-3</v>
      </c>
      <c r="E12" s="581">
        <f>D21</f>
        <v>171.00800000000001</v>
      </c>
      <c r="F12" s="581">
        <f>E12*D12</f>
        <v>0.29071360000000002</v>
      </c>
    </row>
    <row r="13" spans="1:8">
      <c r="A13" s="585" t="s">
        <v>498</v>
      </c>
      <c r="B13" s="586" t="s">
        <v>499</v>
      </c>
      <c r="C13" s="585" t="s">
        <v>335</v>
      </c>
      <c r="D13" s="587">
        <v>1.6999999999999999E-3</v>
      </c>
      <c r="E13" s="581">
        <f>D24</f>
        <v>106.88</v>
      </c>
      <c r="F13" s="581">
        <f t="shared" ref="F13:F19" si="1">E13*D13</f>
        <v>0.18169599999999997</v>
      </c>
    </row>
    <row r="14" spans="1:8">
      <c r="A14" s="585" t="s">
        <v>500</v>
      </c>
      <c r="B14" s="586" t="s">
        <v>501</v>
      </c>
      <c r="C14" s="585" t="s">
        <v>335</v>
      </c>
      <c r="D14" s="587">
        <v>1.6999999999999999E-3</v>
      </c>
      <c r="E14" s="581">
        <f>D27</f>
        <v>96.191999999999993</v>
      </c>
      <c r="F14" s="581">
        <f t="shared" si="1"/>
        <v>0.16352639999999999</v>
      </c>
    </row>
    <row r="15" spans="1:8" ht="24">
      <c r="A15" s="585" t="s">
        <v>502</v>
      </c>
      <c r="B15" s="586" t="s">
        <v>503</v>
      </c>
      <c r="C15" s="585" t="s">
        <v>335</v>
      </c>
      <c r="D15" s="587">
        <v>1.6999999999999999E-3</v>
      </c>
      <c r="E15" s="581">
        <f>D30</f>
        <v>203.07199999999997</v>
      </c>
      <c r="F15" s="581">
        <f t="shared" si="1"/>
        <v>0.34522239999999993</v>
      </c>
      <c r="H15" s="497" t="s">
        <v>504</v>
      </c>
    </row>
    <row r="16" spans="1:8" ht="24">
      <c r="A16" s="585" t="s">
        <v>505</v>
      </c>
      <c r="B16" s="586" t="s">
        <v>506</v>
      </c>
      <c r="C16" s="585" t="s">
        <v>335</v>
      </c>
      <c r="D16" s="587">
        <v>5.0000000000000001E-3</v>
      </c>
      <c r="E16" s="581">
        <f>D33</f>
        <v>85.504000000000005</v>
      </c>
      <c r="F16" s="581">
        <f t="shared" si="1"/>
        <v>0.42752000000000001</v>
      </c>
    </row>
    <row r="17" spans="1:8" ht="24">
      <c r="A17" s="585" t="s">
        <v>507</v>
      </c>
      <c r="B17" s="586" t="s">
        <v>508</v>
      </c>
      <c r="C17" s="585" t="s">
        <v>335</v>
      </c>
      <c r="D17" s="587">
        <v>1.6999999999999999E-3</v>
      </c>
      <c r="E17" s="581">
        <f>D36</f>
        <v>245.82399999999998</v>
      </c>
      <c r="F17" s="581">
        <f t="shared" si="1"/>
        <v>0.41790079999999996</v>
      </c>
    </row>
    <row r="18" spans="1:8" ht="24">
      <c r="A18" s="585" t="s">
        <v>509</v>
      </c>
      <c r="B18" s="586" t="s">
        <v>510</v>
      </c>
      <c r="C18" s="585" t="s">
        <v>335</v>
      </c>
      <c r="D18" s="587">
        <v>5.0000000000000001E-3</v>
      </c>
      <c r="E18" s="581">
        <f>D39</f>
        <v>64.127999999999986</v>
      </c>
      <c r="F18" s="581">
        <f t="shared" si="1"/>
        <v>0.32063999999999993</v>
      </c>
    </row>
    <row r="19" spans="1:8">
      <c r="A19" s="585" t="s">
        <v>513</v>
      </c>
      <c r="B19" s="586" t="s">
        <v>514</v>
      </c>
      <c r="C19" s="585" t="s">
        <v>335</v>
      </c>
      <c r="D19" s="587">
        <v>1.6999999999999999E-3</v>
      </c>
      <c r="E19" s="581">
        <f>D42</f>
        <v>96.191999999999993</v>
      </c>
      <c r="F19" s="581">
        <f t="shared" si="1"/>
        <v>0.16352639999999999</v>
      </c>
    </row>
    <row r="20" spans="1:8" ht="5.25" customHeight="1"/>
    <row r="21" spans="1:8">
      <c r="A21" s="588" t="s">
        <v>496</v>
      </c>
      <c r="B21" s="589" t="s">
        <v>497</v>
      </c>
      <c r="C21" s="588" t="s">
        <v>335</v>
      </c>
      <c r="D21" s="590">
        <f>SUM(F22:F23)</f>
        <v>171.00800000000001</v>
      </c>
      <c r="E21" s="591" t="s">
        <v>494</v>
      </c>
      <c r="F21" s="591" t="s">
        <v>495</v>
      </c>
    </row>
    <row r="22" spans="1:8">
      <c r="A22" s="585">
        <v>88249</v>
      </c>
      <c r="B22" s="586" t="s">
        <v>515</v>
      </c>
      <c r="C22" s="585" t="s">
        <v>93</v>
      </c>
      <c r="D22" s="592">
        <v>3.2</v>
      </c>
      <c r="E22" s="593">
        <v>31.63</v>
      </c>
      <c r="F22" s="593">
        <f>D22*E22</f>
        <v>101.21600000000001</v>
      </c>
      <c r="H22" s="497" t="s">
        <v>504</v>
      </c>
    </row>
    <row r="23" spans="1:8">
      <c r="A23" s="585">
        <v>88321</v>
      </c>
      <c r="B23" s="586" t="s">
        <v>516</v>
      </c>
      <c r="C23" s="585" t="s">
        <v>93</v>
      </c>
      <c r="D23" s="587">
        <v>1.6</v>
      </c>
      <c r="E23" s="593">
        <v>43.62</v>
      </c>
      <c r="F23" s="593">
        <f>D23*E23</f>
        <v>69.792000000000002</v>
      </c>
    </row>
    <row r="24" spans="1:8">
      <c r="A24" s="588" t="s">
        <v>498</v>
      </c>
      <c r="B24" s="589" t="s">
        <v>499</v>
      </c>
      <c r="C24" s="588" t="s">
        <v>335</v>
      </c>
      <c r="D24" s="590">
        <f>SUM(F25:F26)</f>
        <v>106.88</v>
      </c>
      <c r="E24" s="591"/>
      <c r="F24" s="591"/>
    </row>
    <row r="25" spans="1:8">
      <c r="A25" s="587">
        <v>88249</v>
      </c>
      <c r="B25" s="586" t="s">
        <v>515</v>
      </c>
      <c r="C25" s="585" t="s">
        <v>93</v>
      </c>
      <c r="D25" s="587">
        <v>2</v>
      </c>
      <c r="E25" s="593">
        <v>31.63</v>
      </c>
      <c r="F25" s="593">
        <f t="shared" ref="F25:F44" si="2">D25*E25</f>
        <v>63.26</v>
      </c>
    </row>
    <row r="26" spans="1:8">
      <c r="A26" s="587">
        <v>88321</v>
      </c>
      <c r="B26" s="586" t="s">
        <v>516</v>
      </c>
      <c r="C26" s="585" t="s">
        <v>93</v>
      </c>
      <c r="D26" s="594">
        <v>1</v>
      </c>
      <c r="E26" s="593">
        <v>43.62</v>
      </c>
      <c r="F26" s="593">
        <f t="shared" si="2"/>
        <v>43.62</v>
      </c>
      <c r="H26" s="497" t="s">
        <v>504</v>
      </c>
    </row>
    <row r="27" spans="1:8">
      <c r="A27" s="588" t="s">
        <v>500</v>
      </c>
      <c r="B27" s="589" t="s">
        <v>501</v>
      </c>
      <c r="C27" s="588" t="s">
        <v>335</v>
      </c>
      <c r="D27" s="590">
        <f>SUM(F28:F29)</f>
        <v>96.191999999999993</v>
      </c>
      <c r="E27" s="591"/>
      <c r="F27" s="591"/>
    </row>
    <row r="28" spans="1:8">
      <c r="A28" s="587">
        <v>88249</v>
      </c>
      <c r="B28" s="586" t="s">
        <v>515</v>
      </c>
      <c r="C28" s="585" t="s">
        <v>93</v>
      </c>
      <c r="D28" s="587">
        <v>1.8</v>
      </c>
      <c r="E28" s="593">
        <v>31.63</v>
      </c>
      <c r="F28" s="593">
        <f t="shared" si="2"/>
        <v>56.933999999999997</v>
      </c>
    </row>
    <row r="29" spans="1:8">
      <c r="A29" s="587">
        <v>88321</v>
      </c>
      <c r="B29" s="586" t="s">
        <v>516</v>
      </c>
      <c r="C29" s="585" t="s">
        <v>93</v>
      </c>
      <c r="D29" s="587">
        <v>0.9</v>
      </c>
      <c r="E29" s="593">
        <v>43.62</v>
      </c>
      <c r="F29" s="593">
        <f t="shared" si="2"/>
        <v>39.257999999999996</v>
      </c>
      <c r="H29" s="497" t="s">
        <v>504</v>
      </c>
    </row>
    <row r="30" spans="1:8" ht="24">
      <c r="A30" s="588" t="s">
        <v>502</v>
      </c>
      <c r="B30" s="589" t="s">
        <v>503</v>
      </c>
      <c r="C30" s="588" t="s">
        <v>335</v>
      </c>
      <c r="D30" s="590">
        <f>SUM(F31:F32)</f>
        <v>203.07199999999997</v>
      </c>
      <c r="E30" s="591"/>
      <c r="F30" s="591"/>
    </row>
    <row r="31" spans="1:8">
      <c r="A31" s="587">
        <v>88249</v>
      </c>
      <c r="B31" s="586" t="s">
        <v>515</v>
      </c>
      <c r="C31" s="585" t="s">
        <v>93</v>
      </c>
      <c r="D31" s="587">
        <v>3.8</v>
      </c>
      <c r="E31" s="593">
        <v>31.63</v>
      </c>
      <c r="F31" s="593">
        <f t="shared" si="2"/>
        <v>120.19399999999999</v>
      </c>
    </row>
    <row r="32" spans="1:8">
      <c r="A32" s="587">
        <v>88321</v>
      </c>
      <c r="B32" s="586" t="s">
        <v>516</v>
      </c>
      <c r="C32" s="585" t="s">
        <v>93</v>
      </c>
      <c r="D32" s="587">
        <v>1.9</v>
      </c>
      <c r="E32" s="593">
        <v>43.62</v>
      </c>
      <c r="F32" s="593">
        <f t="shared" si="2"/>
        <v>82.877999999999986</v>
      </c>
    </row>
    <row r="33" spans="1:8" ht="24">
      <c r="A33" s="588" t="s">
        <v>505</v>
      </c>
      <c r="B33" s="589" t="s">
        <v>506</v>
      </c>
      <c r="C33" s="588" t="s">
        <v>335</v>
      </c>
      <c r="D33" s="590">
        <f>SUM(F34:F35)</f>
        <v>85.504000000000005</v>
      </c>
      <c r="E33" s="591"/>
      <c r="F33" s="591"/>
    </row>
    <row r="34" spans="1:8">
      <c r="A34" s="587">
        <v>88249</v>
      </c>
      <c r="B34" s="586" t="s">
        <v>515</v>
      </c>
      <c r="C34" s="585" t="s">
        <v>93</v>
      </c>
      <c r="D34" s="587">
        <v>1.6</v>
      </c>
      <c r="E34" s="593">
        <v>31.63</v>
      </c>
      <c r="F34" s="593">
        <f t="shared" si="2"/>
        <v>50.608000000000004</v>
      </c>
    </row>
    <row r="35" spans="1:8">
      <c r="A35" s="587">
        <v>88321</v>
      </c>
      <c r="B35" s="586" t="s">
        <v>516</v>
      </c>
      <c r="C35" s="585" t="s">
        <v>93</v>
      </c>
      <c r="D35" s="587">
        <v>0.8</v>
      </c>
      <c r="E35" s="593">
        <v>43.62</v>
      </c>
      <c r="F35" s="593">
        <f t="shared" si="2"/>
        <v>34.896000000000001</v>
      </c>
    </row>
    <row r="36" spans="1:8" ht="24">
      <c r="A36" s="588" t="s">
        <v>507</v>
      </c>
      <c r="B36" s="589" t="s">
        <v>508</v>
      </c>
      <c r="C36" s="588" t="s">
        <v>335</v>
      </c>
      <c r="D36" s="590">
        <f>SUM(F37:F38)</f>
        <v>245.82399999999998</v>
      </c>
      <c r="E36" s="591"/>
      <c r="F36" s="591"/>
    </row>
    <row r="37" spans="1:8">
      <c r="A37" s="587">
        <v>88249</v>
      </c>
      <c r="B37" s="586" t="s">
        <v>515</v>
      </c>
      <c r="C37" s="585" t="s">
        <v>93</v>
      </c>
      <c r="D37" s="587">
        <v>4.5999999999999996</v>
      </c>
      <c r="E37" s="593">
        <v>31.63</v>
      </c>
      <c r="F37" s="593">
        <f t="shared" si="2"/>
        <v>145.49799999999999</v>
      </c>
    </row>
    <row r="38" spans="1:8">
      <c r="A38" s="587">
        <v>88321</v>
      </c>
      <c r="B38" s="586" t="s">
        <v>516</v>
      </c>
      <c r="C38" s="585" t="s">
        <v>93</v>
      </c>
      <c r="D38" s="587">
        <v>2.2999999999999998</v>
      </c>
      <c r="E38" s="593">
        <v>43.62</v>
      </c>
      <c r="F38" s="593">
        <f t="shared" si="2"/>
        <v>100.32599999999999</v>
      </c>
    </row>
    <row r="39" spans="1:8" ht="24">
      <c r="A39" s="588" t="s">
        <v>509</v>
      </c>
      <c r="B39" s="589" t="s">
        <v>510</v>
      </c>
      <c r="C39" s="588" t="s">
        <v>335</v>
      </c>
      <c r="D39" s="590">
        <f>SUM(F40:F41)</f>
        <v>64.127999999999986</v>
      </c>
      <c r="E39" s="591"/>
      <c r="F39" s="591"/>
    </row>
    <row r="40" spans="1:8">
      <c r="A40" s="587">
        <v>88249</v>
      </c>
      <c r="B40" s="586" t="s">
        <v>515</v>
      </c>
      <c r="C40" s="585" t="s">
        <v>93</v>
      </c>
      <c r="D40" s="587">
        <v>1.2</v>
      </c>
      <c r="E40" s="593">
        <v>31.63</v>
      </c>
      <c r="F40" s="593">
        <f t="shared" si="2"/>
        <v>37.955999999999996</v>
      </c>
    </row>
    <row r="41" spans="1:8">
      <c r="A41" s="587">
        <v>88321</v>
      </c>
      <c r="B41" s="586" t="s">
        <v>516</v>
      </c>
      <c r="C41" s="585" t="s">
        <v>93</v>
      </c>
      <c r="D41" s="587">
        <v>0.6</v>
      </c>
      <c r="E41" s="593">
        <v>43.62</v>
      </c>
      <c r="F41" s="593">
        <f t="shared" si="2"/>
        <v>26.171999999999997</v>
      </c>
    </row>
    <row r="42" spans="1:8">
      <c r="A42" s="588" t="s">
        <v>513</v>
      </c>
      <c r="B42" s="589" t="s">
        <v>514</v>
      </c>
      <c r="C42" s="588" t="s">
        <v>335</v>
      </c>
      <c r="D42" s="590">
        <f>SUM(F43:F44)</f>
        <v>96.191999999999993</v>
      </c>
      <c r="E42" s="591"/>
      <c r="F42" s="591"/>
    </row>
    <row r="43" spans="1:8">
      <c r="A43" s="587">
        <v>88249</v>
      </c>
      <c r="B43" s="586" t="s">
        <v>515</v>
      </c>
      <c r="C43" s="585" t="s">
        <v>93</v>
      </c>
      <c r="D43" s="587">
        <v>1.8</v>
      </c>
      <c r="E43" s="593">
        <v>31.63</v>
      </c>
      <c r="F43" s="593">
        <f t="shared" si="2"/>
        <v>56.933999999999997</v>
      </c>
    </row>
    <row r="44" spans="1:8">
      <c r="A44" s="587">
        <v>88321</v>
      </c>
      <c r="B44" s="586" t="s">
        <v>516</v>
      </c>
      <c r="C44" s="585" t="s">
        <v>93</v>
      </c>
      <c r="D44" s="587">
        <v>0.9</v>
      </c>
      <c r="E44" s="593">
        <v>43.62</v>
      </c>
      <c r="F44" s="593">
        <f t="shared" si="2"/>
        <v>39.257999999999996</v>
      </c>
    </row>
    <row r="45" spans="1:8" ht="4.5" customHeight="1"/>
    <row r="46" spans="1:8" ht="8.25" customHeight="1"/>
    <row r="47" spans="1:8">
      <c r="A47" s="595">
        <v>88249</v>
      </c>
      <c r="B47" s="596" t="s">
        <v>515</v>
      </c>
      <c r="C47" s="597" t="s">
        <v>93</v>
      </c>
      <c r="D47" s="598">
        <v>1</v>
      </c>
      <c r="E47" s="599">
        <v>31.63</v>
      </c>
      <c r="H47" s="497" t="s">
        <v>504</v>
      </c>
    </row>
    <row r="48" spans="1:8">
      <c r="A48" s="595">
        <v>88321</v>
      </c>
      <c r="B48" s="596" t="s">
        <v>516</v>
      </c>
      <c r="C48" s="597" t="s">
        <v>93</v>
      </c>
      <c r="D48" s="598">
        <v>1</v>
      </c>
      <c r="E48" s="599">
        <v>43.62</v>
      </c>
    </row>
    <row r="49" spans="1:8" ht="8.25" customHeight="1"/>
    <row r="50" spans="1:8" ht="24">
      <c r="A50" s="583" t="s">
        <v>517</v>
      </c>
      <c r="B50" s="584" t="s">
        <v>227</v>
      </c>
      <c r="C50" s="583" t="s">
        <v>335</v>
      </c>
      <c r="D50" s="600">
        <f>SUM(F51:F52)</f>
        <v>192.38399999999999</v>
      </c>
      <c r="E50" s="577" t="s">
        <v>518</v>
      </c>
      <c r="F50" s="577" t="s">
        <v>519</v>
      </c>
    </row>
    <row r="51" spans="1:8">
      <c r="A51" s="585">
        <v>88249</v>
      </c>
      <c r="B51" s="586" t="s">
        <v>515</v>
      </c>
      <c r="C51" s="585" t="s">
        <v>93</v>
      </c>
      <c r="D51" s="587">
        <v>3.6</v>
      </c>
      <c r="E51" s="593">
        <v>31.63</v>
      </c>
      <c r="F51" s="581">
        <f>D51*E51</f>
        <v>113.86799999999999</v>
      </c>
    </row>
    <row r="52" spans="1:8">
      <c r="A52" s="585">
        <v>88321</v>
      </c>
      <c r="B52" s="586" t="s">
        <v>516</v>
      </c>
      <c r="C52" s="585" t="s">
        <v>93</v>
      </c>
      <c r="D52" s="587">
        <v>1.8</v>
      </c>
      <c r="E52" s="593">
        <v>43.62</v>
      </c>
      <c r="F52" s="581">
        <f>D52*E52</f>
        <v>78.515999999999991</v>
      </c>
    </row>
    <row r="53" spans="1:8" ht="5.25" customHeight="1"/>
    <row r="54" spans="1:8">
      <c r="A54" s="583" t="s">
        <v>520</v>
      </c>
      <c r="B54" s="584" t="s">
        <v>521</v>
      </c>
      <c r="C54" s="583" t="s">
        <v>335</v>
      </c>
      <c r="D54" s="600">
        <f>SUM(F55:F56)</f>
        <v>75.25</v>
      </c>
      <c r="E54" s="577" t="s">
        <v>518</v>
      </c>
      <c r="F54" s="577" t="s">
        <v>519</v>
      </c>
      <c r="H54" s="497" t="s">
        <v>504</v>
      </c>
    </row>
    <row r="55" spans="1:8">
      <c r="A55" s="587">
        <v>88249</v>
      </c>
      <c r="B55" s="586" t="s">
        <v>515</v>
      </c>
      <c r="C55" s="585" t="s">
        <v>93</v>
      </c>
      <c r="D55" s="592">
        <v>1</v>
      </c>
      <c r="E55" s="593">
        <v>31.63</v>
      </c>
      <c r="F55" s="601">
        <f>E55*D55</f>
        <v>31.63</v>
      </c>
    </row>
    <row r="56" spans="1:8">
      <c r="A56" s="587">
        <v>88321</v>
      </c>
      <c r="B56" s="586" t="s">
        <v>516</v>
      </c>
      <c r="C56" s="585" t="s">
        <v>93</v>
      </c>
      <c r="D56" s="592">
        <v>1</v>
      </c>
      <c r="E56" s="593">
        <v>43.62</v>
      </c>
      <c r="F56" s="601">
        <f>E56*D56</f>
        <v>43.62</v>
      </c>
    </row>
    <row r="61" spans="1:8">
      <c r="A61" s="497" t="s">
        <v>522</v>
      </c>
    </row>
  </sheetData>
  <mergeCells count="1">
    <mergeCell ref="B1:D1"/>
  </mergeCells>
  <conditionalFormatting sqref="A2:D9">
    <cfRule type="expression" dxfId="13" priority="5" stopIfTrue="1">
      <formula>AND(#REF!&lt;&gt;"COMPOSICAO",#REF!&lt;&gt;"INSUMO",#REF!&lt;&gt;"")</formula>
    </cfRule>
    <cfRule type="expression" dxfId="12" priority="6" stopIfTrue="1">
      <formula>AND(OR(#REF!="COMPOSICAO",#REF!="INSUMO",#REF!&lt;&gt;""),#REF!&lt;&gt;"")</formula>
    </cfRule>
  </conditionalFormatting>
  <conditionalFormatting sqref="A11:D19">
    <cfRule type="expression" dxfId="11" priority="3" stopIfTrue="1">
      <formula>AND(#REF!&lt;&gt;"COMPOSICAO",#REF!&lt;&gt;"INSUMO",#REF!&lt;&gt;"")</formula>
    </cfRule>
    <cfRule type="expression" dxfId="10" priority="4" stopIfTrue="1">
      <formula>AND(OR(#REF!="COMPOSICAO",#REF!="INSUMO",#REF!&lt;&gt;""),#REF!&lt;&gt;"")</formula>
    </cfRule>
  </conditionalFormatting>
  <conditionalFormatting sqref="A47:D48 E12:F19 E2:F9 D11:F11 A21:F44 A50:F52 A54:F56">
    <cfRule type="expression" dxfId="9" priority="1" stopIfTrue="1">
      <formula>AND(#REF!&lt;&gt;"COMPOSICAO",#REF!&lt;&gt;"INSUMO",#REF!&lt;&gt;"")</formula>
    </cfRule>
    <cfRule type="expression" dxfId="8" priority="2" stopIfTrue="1">
      <formula>AND(OR(#REF!="COMPOSICAO",#REF!="INSUMO",#REF!&lt;&gt;""),#REF!&lt;&gt;"")</formula>
    </cfRule>
  </conditionalFormatting>
  <pageMargins left="0.511811024" right="0.2" top="0.42" bottom="0.35" header="0.31496062000000002" footer="0.27"/>
  <pageSetup paperSize="9" scale="72" orientation="portrait" r:id="rId1"/>
  <drawing r:id="rId2"/>
</worksheet>
</file>

<file path=xl/worksheets/sheet21.xml><?xml version="1.0" encoding="utf-8"?>
<worksheet xmlns="http://schemas.openxmlformats.org/spreadsheetml/2006/main" xmlns:r="http://schemas.openxmlformats.org/officeDocument/2006/relationships">
  <dimension ref="A1:H68"/>
  <sheetViews>
    <sheetView view="pageBreakPreview" zoomScale="90" zoomScaleNormal="100" zoomScaleSheetLayoutView="90" workbookViewId="0">
      <selection activeCell="F13" sqref="F13"/>
    </sheetView>
  </sheetViews>
  <sheetFormatPr defaultRowHeight="15"/>
  <cols>
    <col min="1" max="1" width="10.42578125" style="497" customWidth="1"/>
    <col min="2" max="2" width="62.28515625" style="497" customWidth="1"/>
    <col min="3" max="3" width="9.140625" style="497"/>
    <col min="4" max="4" width="15.42578125" style="497" customWidth="1"/>
    <col min="5" max="5" width="15.5703125" style="497" customWidth="1"/>
    <col min="6" max="6" width="12.5703125" style="497" customWidth="1"/>
    <col min="7" max="16384" width="9.140625" style="497"/>
  </cols>
  <sheetData>
    <row r="1" spans="1:8" ht="38.25" customHeight="1">
      <c r="B1" s="803" t="s">
        <v>529</v>
      </c>
      <c r="C1" s="804"/>
      <c r="D1" s="805"/>
      <c r="E1" s="571" t="s">
        <v>491</v>
      </c>
      <c r="F1" s="572"/>
    </row>
    <row r="2" spans="1:8">
      <c r="A2" s="573" t="s">
        <v>382</v>
      </c>
      <c r="B2" s="574" t="s">
        <v>492</v>
      </c>
      <c r="C2" s="575" t="s">
        <v>493</v>
      </c>
      <c r="D2" s="576">
        <f>SUM(F3:F9)</f>
        <v>1.3752</v>
      </c>
      <c r="E2" s="577" t="s">
        <v>494</v>
      </c>
      <c r="F2" s="577" t="s">
        <v>495</v>
      </c>
    </row>
    <row r="3" spans="1:8">
      <c r="A3" s="578" t="s">
        <v>496</v>
      </c>
      <c r="B3" s="579" t="s">
        <v>497</v>
      </c>
      <c r="C3" s="578" t="s">
        <v>335</v>
      </c>
      <c r="D3" s="580">
        <v>1.2999999999999999E-3</v>
      </c>
      <c r="E3" s="581">
        <f>D21</f>
        <v>195.584</v>
      </c>
      <c r="F3" s="581">
        <f>E3*D3</f>
        <v>0.25425920000000002</v>
      </c>
    </row>
    <row r="4" spans="1:8">
      <c r="A4" s="578" t="s">
        <v>498</v>
      </c>
      <c r="B4" s="579" t="s">
        <v>499</v>
      </c>
      <c r="C4" s="578" t="s">
        <v>335</v>
      </c>
      <c r="D4" s="580">
        <v>1.2999999999999999E-3</v>
      </c>
      <c r="E4" s="581">
        <f>D24</f>
        <v>122.24</v>
      </c>
      <c r="F4" s="581">
        <f t="shared" ref="F4:F9" si="0">E4*D4</f>
        <v>0.158912</v>
      </c>
    </row>
    <row r="5" spans="1:8">
      <c r="A5" s="578" t="s">
        <v>500</v>
      </c>
      <c r="B5" s="579" t="s">
        <v>501</v>
      </c>
      <c r="C5" s="578" t="s">
        <v>335</v>
      </c>
      <c r="D5" s="580">
        <v>1.2999999999999999E-3</v>
      </c>
      <c r="E5" s="581">
        <f>D27</f>
        <v>110.01600000000001</v>
      </c>
      <c r="F5" s="581">
        <f t="shared" si="0"/>
        <v>0.1430208</v>
      </c>
    </row>
    <row r="6" spans="1:8" ht="24">
      <c r="A6" s="578" t="s">
        <v>502</v>
      </c>
      <c r="B6" s="579" t="s">
        <v>503</v>
      </c>
      <c r="C6" s="578" t="s">
        <v>335</v>
      </c>
      <c r="D6" s="580">
        <v>1.2999999999999999E-3</v>
      </c>
      <c r="E6" s="581">
        <f>D30</f>
        <v>232.25599999999997</v>
      </c>
      <c r="F6" s="581">
        <f t="shared" si="0"/>
        <v>0.30193279999999995</v>
      </c>
      <c r="H6" s="497" t="s">
        <v>504</v>
      </c>
    </row>
    <row r="7" spans="1:8" ht="24">
      <c r="A7" s="578" t="s">
        <v>505</v>
      </c>
      <c r="B7" s="579" t="s">
        <v>506</v>
      </c>
      <c r="C7" s="578" t="s">
        <v>335</v>
      </c>
      <c r="D7" s="580">
        <v>8.0000000000000004E-4</v>
      </c>
      <c r="E7" s="581">
        <f>D33</f>
        <v>97.792000000000002</v>
      </c>
      <c r="F7" s="581">
        <f t="shared" si="0"/>
        <v>7.82336E-2</v>
      </c>
    </row>
    <row r="8" spans="1:8" ht="24">
      <c r="A8" s="578" t="s">
        <v>507</v>
      </c>
      <c r="B8" s="579" t="s">
        <v>508</v>
      </c>
      <c r="C8" s="578" t="s">
        <v>335</v>
      </c>
      <c r="D8" s="580">
        <v>1.2999999999999999E-3</v>
      </c>
      <c r="E8" s="581">
        <f>D36</f>
        <v>281.15199999999999</v>
      </c>
      <c r="F8" s="581">
        <f t="shared" si="0"/>
        <v>0.36549759999999998</v>
      </c>
    </row>
    <row r="9" spans="1:8" ht="24">
      <c r="A9" s="578" t="s">
        <v>509</v>
      </c>
      <c r="B9" s="579" t="s">
        <v>510</v>
      </c>
      <c r="C9" s="578" t="s">
        <v>335</v>
      </c>
      <c r="D9" s="580">
        <v>1E-3</v>
      </c>
      <c r="E9" s="581">
        <f>D39</f>
        <v>73.343999999999994</v>
      </c>
      <c r="F9" s="581">
        <f t="shared" si="0"/>
        <v>7.3343999999999993E-2</v>
      </c>
    </row>
    <row r="10" spans="1:8" ht="6.75" customHeight="1">
      <c r="E10" s="572"/>
      <c r="F10" s="572"/>
    </row>
    <row r="11" spans="1:8">
      <c r="A11" s="583" t="s">
        <v>384</v>
      </c>
      <c r="B11" s="584" t="s">
        <v>511</v>
      </c>
      <c r="C11" s="583" t="s">
        <v>512</v>
      </c>
      <c r="D11" s="600">
        <f>SUM(F12:F19)</f>
        <v>2.6428288000000002</v>
      </c>
      <c r="E11" s="577" t="s">
        <v>494</v>
      </c>
      <c r="F11" s="577" t="s">
        <v>495</v>
      </c>
    </row>
    <row r="12" spans="1:8">
      <c r="A12" s="585" t="s">
        <v>496</v>
      </c>
      <c r="B12" s="586" t="s">
        <v>497</v>
      </c>
      <c r="C12" s="585" t="s">
        <v>335</v>
      </c>
      <c r="D12" s="587">
        <v>1.6999999999999999E-3</v>
      </c>
      <c r="E12" s="581">
        <f>D21</f>
        <v>195.584</v>
      </c>
      <c r="F12" s="581">
        <f>E12*D12</f>
        <v>0.33249279999999998</v>
      </c>
    </row>
    <row r="13" spans="1:8">
      <c r="A13" s="585" t="s">
        <v>498</v>
      </c>
      <c r="B13" s="586" t="s">
        <v>499</v>
      </c>
      <c r="C13" s="585" t="s">
        <v>335</v>
      </c>
      <c r="D13" s="587">
        <v>1.6999999999999999E-3</v>
      </c>
      <c r="E13" s="581">
        <f>D24</f>
        <v>122.24</v>
      </c>
      <c r="F13" s="581">
        <f t="shared" ref="F13:F19" si="1">E13*D13</f>
        <v>0.20780799999999999</v>
      </c>
    </row>
    <row r="14" spans="1:8">
      <c r="A14" s="585" t="s">
        <v>500</v>
      </c>
      <c r="B14" s="586" t="s">
        <v>501</v>
      </c>
      <c r="C14" s="585" t="s">
        <v>335</v>
      </c>
      <c r="D14" s="587">
        <v>1.6999999999999999E-3</v>
      </c>
      <c r="E14" s="581">
        <f>D27</f>
        <v>110.01600000000001</v>
      </c>
      <c r="F14" s="581">
        <f t="shared" si="1"/>
        <v>0.1870272</v>
      </c>
    </row>
    <row r="15" spans="1:8" ht="24">
      <c r="A15" s="585" t="s">
        <v>502</v>
      </c>
      <c r="B15" s="586" t="s">
        <v>503</v>
      </c>
      <c r="C15" s="585" t="s">
        <v>335</v>
      </c>
      <c r="D15" s="587">
        <v>1.6999999999999999E-3</v>
      </c>
      <c r="E15" s="581">
        <f>D30</f>
        <v>232.25599999999997</v>
      </c>
      <c r="F15" s="581">
        <f t="shared" si="1"/>
        <v>0.39483519999999994</v>
      </c>
      <c r="H15" s="497" t="s">
        <v>504</v>
      </c>
    </row>
    <row r="16" spans="1:8" ht="24">
      <c r="A16" s="585" t="s">
        <v>505</v>
      </c>
      <c r="B16" s="586" t="s">
        <v>506</v>
      </c>
      <c r="C16" s="585" t="s">
        <v>335</v>
      </c>
      <c r="D16" s="587">
        <v>5.0000000000000001E-3</v>
      </c>
      <c r="E16" s="581">
        <f>D33</f>
        <v>97.792000000000002</v>
      </c>
      <c r="F16" s="581">
        <f t="shared" si="1"/>
        <v>0.48896000000000001</v>
      </c>
    </row>
    <row r="17" spans="1:8" ht="24">
      <c r="A17" s="585" t="s">
        <v>507</v>
      </c>
      <c r="B17" s="586" t="s">
        <v>508</v>
      </c>
      <c r="C17" s="585" t="s">
        <v>335</v>
      </c>
      <c r="D17" s="587">
        <v>1.6999999999999999E-3</v>
      </c>
      <c r="E17" s="581">
        <f>D36</f>
        <v>281.15199999999999</v>
      </c>
      <c r="F17" s="581">
        <f t="shared" si="1"/>
        <v>0.47795839999999995</v>
      </c>
    </row>
    <row r="18" spans="1:8" ht="24">
      <c r="A18" s="585" t="s">
        <v>509</v>
      </c>
      <c r="B18" s="586" t="s">
        <v>510</v>
      </c>
      <c r="C18" s="585" t="s">
        <v>335</v>
      </c>
      <c r="D18" s="587">
        <v>5.0000000000000001E-3</v>
      </c>
      <c r="E18" s="581">
        <f>D39</f>
        <v>73.343999999999994</v>
      </c>
      <c r="F18" s="581">
        <f t="shared" si="1"/>
        <v>0.36671999999999999</v>
      </c>
    </row>
    <row r="19" spans="1:8">
      <c r="A19" s="585" t="s">
        <v>513</v>
      </c>
      <c r="B19" s="586" t="s">
        <v>514</v>
      </c>
      <c r="C19" s="585" t="s">
        <v>335</v>
      </c>
      <c r="D19" s="587">
        <v>1.6999999999999999E-3</v>
      </c>
      <c r="E19" s="581">
        <f>D42</f>
        <v>110.01600000000001</v>
      </c>
      <c r="F19" s="581">
        <f t="shared" si="1"/>
        <v>0.1870272</v>
      </c>
    </row>
    <row r="20" spans="1:8" ht="6.75" customHeight="1">
      <c r="E20" s="572"/>
      <c r="F20" s="572"/>
    </row>
    <row r="21" spans="1:8">
      <c r="A21" s="588" t="s">
        <v>496</v>
      </c>
      <c r="B21" s="589" t="s">
        <v>497</v>
      </c>
      <c r="C21" s="588" t="s">
        <v>335</v>
      </c>
      <c r="D21" s="590">
        <f>SUM(F22:F23)</f>
        <v>195.584</v>
      </c>
      <c r="E21" s="591" t="s">
        <v>494</v>
      </c>
      <c r="F21" s="591" t="s">
        <v>495</v>
      </c>
    </row>
    <row r="22" spans="1:8">
      <c r="A22" s="585">
        <v>88249</v>
      </c>
      <c r="B22" s="586" t="s">
        <v>515</v>
      </c>
      <c r="C22" s="585" t="s">
        <v>93</v>
      </c>
      <c r="D22" s="587">
        <v>3.2</v>
      </c>
      <c r="E22" s="593">
        <v>35.9</v>
      </c>
      <c r="F22" s="593">
        <f>D22*E22</f>
        <v>114.88</v>
      </c>
      <c r="H22" s="497" t="s">
        <v>504</v>
      </c>
    </row>
    <row r="23" spans="1:8">
      <c r="A23" s="585">
        <v>88321</v>
      </c>
      <c r="B23" s="586" t="s">
        <v>516</v>
      </c>
      <c r="C23" s="585" t="s">
        <v>93</v>
      </c>
      <c r="D23" s="587">
        <v>1.6</v>
      </c>
      <c r="E23" s="593">
        <v>50.44</v>
      </c>
      <c r="F23" s="593">
        <f>D23*E23</f>
        <v>80.704000000000008</v>
      </c>
    </row>
    <row r="24" spans="1:8">
      <c r="A24" s="588" t="s">
        <v>498</v>
      </c>
      <c r="B24" s="589" t="s">
        <v>499</v>
      </c>
      <c r="C24" s="588" t="s">
        <v>335</v>
      </c>
      <c r="D24" s="590">
        <f>SUM(F25:F26)</f>
        <v>122.24</v>
      </c>
      <c r="E24" s="591"/>
      <c r="F24" s="591"/>
    </row>
    <row r="25" spans="1:8">
      <c r="A25" s="587">
        <v>88249</v>
      </c>
      <c r="B25" s="586" t="s">
        <v>515</v>
      </c>
      <c r="C25" s="585" t="s">
        <v>93</v>
      </c>
      <c r="D25" s="587">
        <v>2</v>
      </c>
      <c r="E25" s="593">
        <v>35.9</v>
      </c>
      <c r="F25" s="593">
        <f t="shared" ref="F25:F44" si="2">D25*E25</f>
        <v>71.8</v>
      </c>
    </row>
    <row r="26" spans="1:8">
      <c r="A26" s="587">
        <v>88321</v>
      </c>
      <c r="B26" s="586" t="s">
        <v>516</v>
      </c>
      <c r="C26" s="585" t="s">
        <v>93</v>
      </c>
      <c r="D26" s="587">
        <v>1</v>
      </c>
      <c r="E26" s="593">
        <v>50.44</v>
      </c>
      <c r="F26" s="593">
        <f t="shared" si="2"/>
        <v>50.44</v>
      </c>
      <c r="H26" s="497" t="s">
        <v>504</v>
      </c>
    </row>
    <row r="27" spans="1:8">
      <c r="A27" s="588" t="s">
        <v>500</v>
      </c>
      <c r="B27" s="589" t="s">
        <v>501</v>
      </c>
      <c r="C27" s="588" t="s">
        <v>335</v>
      </c>
      <c r="D27" s="590">
        <f>SUM(F28:F29)</f>
        <v>110.01600000000001</v>
      </c>
      <c r="E27" s="591"/>
      <c r="F27" s="591"/>
    </row>
    <row r="28" spans="1:8">
      <c r="A28" s="587">
        <v>88249</v>
      </c>
      <c r="B28" s="586" t="s">
        <v>515</v>
      </c>
      <c r="C28" s="585" t="s">
        <v>93</v>
      </c>
      <c r="D28" s="587">
        <v>1.8</v>
      </c>
      <c r="E28" s="593">
        <v>35.9</v>
      </c>
      <c r="F28" s="593">
        <f t="shared" si="2"/>
        <v>64.62</v>
      </c>
    </row>
    <row r="29" spans="1:8">
      <c r="A29" s="587">
        <v>88321</v>
      </c>
      <c r="B29" s="586" t="s">
        <v>516</v>
      </c>
      <c r="C29" s="585" t="s">
        <v>93</v>
      </c>
      <c r="D29" s="587">
        <v>0.9</v>
      </c>
      <c r="E29" s="593">
        <v>50.44</v>
      </c>
      <c r="F29" s="593">
        <f t="shared" si="2"/>
        <v>45.396000000000001</v>
      </c>
      <c r="H29" s="497" t="s">
        <v>504</v>
      </c>
    </row>
    <row r="30" spans="1:8" ht="24">
      <c r="A30" s="588" t="s">
        <v>502</v>
      </c>
      <c r="B30" s="589" t="s">
        <v>503</v>
      </c>
      <c r="C30" s="588" t="s">
        <v>335</v>
      </c>
      <c r="D30" s="590">
        <f>SUM(F31:F32)</f>
        <v>232.25599999999997</v>
      </c>
      <c r="E30" s="591"/>
      <c r="F30" s="591"/>
    </row>
    <row r="31" spans="1:8">
      <c r="A31" s="587">
        <v>88249</v>
      </c>
      <c r="B31" s="586" t="s">
        <v>515</v>
      </c>
      <c r="C31" s="585" t="s">
        <v>93</v>
      </c>
      <c r="D31" s="587">
        <v>3.8</v>
      </c>
      <c r="E31" s="593">
        <v>35.9</v>
      </c>
      <c r="F31" s="593">
        <f t="shared" si="2"/>
        <v>136.41999999999999</v>
      </c>
    </row>
    <row r="32" spans="1:8">
      <c r="A32" s="587">
        <v>88321</v>
      </c>
      <c r="B32" s="586" t="s">
        <v>516</v>
      </c>
      <c r="C32" s="585" t="s">
        <v>93</v>
      </c>
      <c r="D32" s="587">
        <v>1.9</v>
      </c>
      <c r="E32" s="593">
        <v>50.44</v>
      </c>
      <c r="F32" s="593">
        <f t="shared" si="2"/>
        <v>95.835999999999984</v>
      </c>
    </row>
    <row r="33" spans="1:8" ht="24">
      <c r="A33" s="588" t="s">
        <v>505</v>
      </c>
      <c r="B33" s="589" t="s">
        <v>506</v>
      </c>
      <c r="C33" s="588" t="s">
        <v>335</v>
      </c>
      <c r="D33" s="590">
        <f>SUM(F34:F35)</f>
        <v>97.792000000000002</v>
      </c>
      <c r="E33" s="591"/>
      <c r="F33" s="591"/>
    </row>
    <row r="34" spans="1:8">
      <c r="A34" s="587">
        <v>88249</v>
      </c>
      <c r="B34" s="586" t="s">
        <v>515</v>
      </c>
      <c r="C34" s="585" t="s">
        <v>93</v>
      </c>
      <c r="D34" s="587">
        <v>1.6</v>
      </c>
      <c r="E34" s="593">
        <v>35.9</v>
      </c>
      <c r="F34" s="593">
        <f t="shared" si="2"/>
        <v>57.44</v>
      </c>
    </row>
    <row r="35" spans="1:8">
      <c r="A35" s="587">
        <v>88321</v>
      </c>
      <c r="B35" s="586" t="s">
        <v>516</v>
      </c>
      <c r="C35" s="585" t="s">
        <v>93</v>
      </c>
      <c r="D35" s="587">
        <v>0.8</v>
      </c>
      <c r="E35" s="593">
        <v>50.44</v>
      </c>
      <c r="F35" s="593">
        <f t="shared" si="2"/>
        <v>40.352000000000004</v>
      </c>
    </row>
    <row r="36" spans="1:8" ht="24">
      <c r="A36" s="588" t="s">
        <v>507</v>
      </c>
      <c r="B36" s="589" t="s">
        <v>508</v>
      </c>
      <c r="C36" s="588" t="s">
        <v>335</v>
      </c>
      <c r="D36" s="590">
        <f>SUM(F37:F38)</f>
        <v>281.15199999999999</v>
      </c>
      <c r="E36" s="591"/>
      <c r="F36" s="591"/>
    </row>
    <row r="37" spans="1:8">
      <c r="A37" s="587">
        <v>88249</v>
      </c>
      <c r="B37" s="586" t="s">
        <v>515</v>
      </c>
      <c r="C37" s="585" t="s">
        <v>93</v>
      </c>
      <c r="D37" s="587">
        <v>4.5999999999999996</v>
      </c>
      <c r="E37" s="593">
        <v>35.9</v>
      </c>
      <c r="F37" s="593">
        <f t="shared" si="2"/>
        <v>165.14</v>
      </c>
    </row>
    <row r="38" spans="1:8">
      <c r="A38" s="587">
        <v>88321</v>
      </c>
      <c r="B38" s="586" t="s">
        <v>516</v>
      </c>
      <c r="C38" s="585" t="s">
        <v>93</v>
      </c>
      <c r="D38" s="587">
        <v>2.2999999999999998</v>
      </c>
      <c r="E38" s="593">
        <v>50.44</v>
      </c>
      <c r="F38" s="593">
        <f t="shared" si="2"/>
        <v>116.01199999999999</v>
      </c>
    </row>
    <row r="39" spans="1:8" ht="24">
      <c r="A39" s="588" t="s">
        <v>509</v>
      </c>
      <c r="B39" s="589" t="s">
        <v>510</v>
      </c>
      <c r="C39" s="588" t="s">
        <v>335</v>
      </c>
      <c r="D39" s="590">
        <f>SUM(F40:F41)</f>
        <v>73.343999999999994</v>
      </c>
      <c r="E39" s="591"/>
      <c r="F39" s="591"/>
    </row>
    <row r="40" spans="1:8">
      <c r="A40" s="587">
        <v>88249</v>
      </c>
      <c r="B40" s="586" t="s">
        <v>515</v>
      </c>
      <c r="C40" s="585" t="s">
        <v>93</v>
      </c>
      <c r="D40" s="587">
        <v>1.2</v>
      </c>
      <c r="E40" s="593">
        <v>35.9</v>
      </c>
      <c r="F40" s="593">
        <f t="shared" si="2"/>
        <v>43.08</v>
      </c>
    </row>
    <row r="41" spans="1:8">
      <c r="A41" s="587">
        <v>88321</v>
      </c>
      <c r="B41" s="586" t="s">
        <v>516</v>
      </c>
      <c r="C41" s="585" t="s">
        <v>93</v>
      </c>
      <c r="D41" s="587">
        <v>0.6</v>
      </c>
      <c r="E41" s="593">
        <v>50.44</v>
      </c>
      <c r="F41" s="593">
        <f t="shared" si="2"/>
        <v>30.263999999999996</v>
      </c>
    </row>
    <row r="42" spans="1:8">
      <c r="A42" s="588" t="s">
        <v>513</v>
      </c>
      <c r="B42" s="589" t="s">
        <v>514</v>
      </c>
      <c r="C42" s="588" t="s">
        <v>335</v>
      </c>
      <c r="D42" s="590">
        <f>SUM(F43:F44)</f>
        <v>110.01600000000001</v>
      </c>
      <c r="E42" s="591"/>
      <c r="F42" s="591"/>
    </row>
    <row r="43" spans="1:8">
      <c r="A43" s="587">
        <v>88249</v>
      </c>
      <c r="B43" s="586" t="s">
        <v>515</v>
      </c>
      <c r="C43" s="585" t="s">
        <v>93</v>
      </c>
      <c r="D43" s="587">
        <v>1.8</v>
      </c>
      <c r="E43" s="593">
        <v>35.9</v>
      </c>
      <c r="F43" s="593">
        <f t="shared" si="2"/>
        <v>64.62</v>
      </c>
    </row>
    <row r="44" spans="1:8">
      <c r="A44" s="587">
        <v>88321</v>
      </c>
      <c r="B44" s="586" t="s">
        <v>516</v>
      </c>
      <c r="C44" s="585" t="s">
        <v>93</v>
      </c>
      <c r="D44" s="587">
        <v>0.9</v>
      </c>
      <c r="E44" s="593">
        <v>50.44</v>
      </c>
      <c r="F44" s="593">
        <f t="shared" si="2"/>
        <v>45.396000000000001</v>
      </c>
    </row>
    <row r="45" spans="1:8" ht="6.75" customHeight="1">
      <c r="E45" s="572"/>
      <c r="F45" s="572"/>
    </row>
    <row r="46" spans="1:8" ht="8.25" customHeight="1">
      <c r="E46" s="572"/>
      <c r="F46" s="572"/>
    </row>
    <row r="47" spans="1:8">
      <c r="A47" s="597">
        <v>88249</v>
      </c>
      <c r="B47" s="596" t="s">
        <v>515</v>
      </c>
      <c r="C47" s="597" t="s">
        <v>93</v>
      </c>
      <c r="D47" s="598">
        <v>1</v>
      </c>
      <c r="E47" s="599">
        <v>35.9</v>
      </c>
      <c r="F47" s="572"/>
      <c r="H47" s="497" t="s">
        <v>504</v>
      </c>
    </row>
    <row r="48" spans="1:8">
      <c r="A48" s="595">
        <v>88321</v>
      </c>
      <c r="B48" s="596" t="s">
        <v>516</v>
      </c>
      <c r="C48" s="597" t="s">
        <v>93</v>
      </c>
      <c r="D48" s="598">
        <v>1</v>
      </c>
      <c r="E48" s="599">
        <v>50.44</v>
      </c>
      <c r="F48" s="572"/>
    </row>
    <row r="49" spans="1:8" ht="6.75" customHeight="1">
      <c r="E49" s="572"/>
      <c r="F49" s="572"/>
    </row>
    <row r="50" spans="1:8" ht="24">
      <c r="A50" s="583" t="s">
        <v>517</v>
      </c>
      <c r="B50" s="584" t="s">
        <v>227</v>
      </c>
      <c r="C50" s="583" t="s">
        <v>335</v>
      </c>
      <c r="D50" s="600">
        <f>SUM(F51:F52)</f>
        <v>220.03200000000001</v>
      </c>
      <c r="E50" s="577" t="s">
        <v>518</v>
      </c>
      <c r="F50" s="577" t="s">
        <v>519</v>
      </c>
    </row>
    <row r="51" spans="1:8">
      <c r="A51" s="585">
        <v>88249</v>
      </c>
      <c r="B51" s="586" t="s">
        <v>515</v>
      </c>
      <c r="C51" s="585" t="s">
        <v>93</v>
      </c>
      <c r="D51" s="587">
        <v>3.6</v>
      </c>
      <c r="E51" s="593">
        <v>35.9</v>
      </c>
      <c r="F51" s="581">
        <f>E51*D51</f>
        <v>129.24</v>
      </c>
    </row>
    <row r="52" spans="1:8">
      <c r="A52" s="585">
        <v>88321</v>
      </c>
      <c r="B52" s="586" t="s">
        <v>516</v>
      </c>
      <c r="C52" s="585" t="s">
        <v>93</v>
      </c>
      <c r="D52" s="587">
        <v>1.8</v>
      </c>
      <c r="E52" s="593">
        <v>50.44</v>
      </c>
      <c r="F52" s="581">
        <f>E52*D52</f>
        <v>90.792000000000002</v>
      </c>
    </row>
    <row r="53" spans="1:8" ht="5.25" customHeight="1">
      <c r="E53" s="572"/>
      <c r="F53" s="572"/>
    </row>
    <row r="54" spans="1:8">
      <c r="A54" s="583" t="s">
        <v>520</v>
      </c>
      <c r="B54" s="584" t="s">
        <v>521</v>
      </c>
      <c r="C54" s="583" t="s">
        <v>335</v>
      </c>
      <c r="D54" s="600">
        <f>SUM(F55:F56)</f>
        <v>86.34</v>
      </c>
      <c r="E54" s="577" t="s">
        <v>518</v>
      </c>
      <c r="F54" s="577" t="s">
        <v>519</v>
      </c>
      <c r="H54" s="497" t="s">
        <v>504</v>
      </c>
    </row>
    <row r="55" spans="1:8">
      <c r="A55" s="587">
        <v>88249</v>
      </c>
      <c r="B55" s="586" t="s">
        <v>515</v>
      </c>
      <c r="C55" s="585" t="s">
        <v>93</v>
      </c>
      <c r="D55" s="587">
        <v>1</v>
      </c>
      <c r="E55" s="593">
        <v>35.9</v>
      </c>
      <c r="F55" s="601">
        <f>E55*D55</f>
        <v>35.9</v>
      </c>
    </row>
    <row r="56" spans="1:8">
      <c r="A56" s="587">
        <v>88321</v>
      </c>
      <c r="B56" s="586" t="s">
        <v>516</v>
      </c>
      <c r="C56" s="585" t="s">
        <v>93</v>
      </c>
      <c r="D56" s="587">
        <v>1</v>
      </c>
      <c r="E56" s="593">
        <v>50.44</v>
      </c>
      <c r="F56" s="601">
        <f>E56*D56</f>
        <v>50.44</v>
      </c>
    </row>
    <row r="57" spans="1:8">
      <c r="E57" s="572"/>
      <c r="F57" s="572"/>
    </row>
    <row r="58" spans="1:8">
      <c r="E58" s="572"/>
      <c r="F58" s="572"/>
    </row>
    <row r="59" spans="1:8">
      <c r="E59" s="572"/>
      <c r="F59" s="572"/>
    </row>
    <row r="60" spans="1:8">
      <c r="E60" s="572"/>
      <c r="F60" s="572"/>
    </row>
    <row r="61" spans="1:8">
      <c r="E61" s="572"/>
      <c r="F61" s="572"/>
    </row>
    <row r="62" spans="1:8">
      <c r="A62" s="497" t="s">
        <v>522</v>
      </c>
      <c r="E62" s="572"/>
      <c r="F62" s="572"/>
    </row>
    <row r="63" spans="1:8">
      <c r="E63" s="572"/>
      <c r="F63" s="572"/>
    </row>
    <row r="64" spans="1:8">
      <c r="E64" s="572"/>
      <c r="F64" s="572"/>
    </row>
    <row r="65" spans="5:6">
      <c r="E65" s="572"/>
      <c r="F65" s="572"/>
    </row>
    <row r="66" spans="5:6">
      <c r="E66" s="572"/>
      <c r="F66" s="572"/>
    </row>
    <row r="67" spans="5:6">
      <c r="E67" s="572"/>
      <c r="F67" s="572"/>
    </row>
    <row r="68" spans="5:6">
      <c r="E68" s="572"/>
      <c r="F68" s="572"/>
    </row>
  </sheetData>
  <mergeCells count="1">
    <mergeCell ref="B1:D1"/>
  </mergeCells>
  <conditionalFormatting sqref="A2:D9">
    <cfRule type="expression" dxfId="7" priority="7" stopIfTrue="1">
      <formula>AND(#REF!&lt;&gt;"COMPOSICAO",#REF!&lt;&gt;"INSUMO",#REF!&lt;&gt;"")</formula>
    </cfRule>
    <cfRule type="expression" dxfId="6" priority="8" stopIfTrue="1">
      <formula>AND(OR(#REF!="COMPOSICAO",#REF!="INSUMO",#REF!&lt;&gt;""),#REF!&lt;&gt;"")</formula>
    </cfRule>
  </conditionalFormatting>
  <conditionalFormatting sqref="A11:D19">
    <cfRule type="expression" dxfId="5" priority="5" stopIfTrue="1">
      <formula>AND(#REF!&lt;&gt;"COMPOSICAO",#REF!&lt;&gt;"INSUMO",#REF!&lt;&gt;"")</formula>
    </cfRule>
    <cfRule type="expression" dxfId="4" priority="6" stopIfTrue="1">
      <formula>AND(OR(#REF!="COMPOSICAO",#REF!="INSUMO",#REF!&lt;&gt;""),#REF!&lt;&gt;"")</formula>
    </cfRule>
  </conditionalFormatting>
  <conditionalFormatting sqref="A21:D41">
    <cfRule type="expression" dxfId="3" priority="3" stopIfTrue="1">
      <formula>AND(#REF!&lt;&gt;"COMPOSICAO",#REF!&lt;&gt;"INSUMO",#REF!&lt;&gt;"")</formula>
    </cfRule>
    <cfRule type="expression" dxfId="2" priority="4" stopIfTrue="1">
      <formula>AND(OR(#REF!="COMPOSICAO",#REF!="INSUMO",#REF!&lt;&gt;""),#REF!&lt;&gt;"")</formula>
    </cfRule>
  </conditionalFormatting>
  <conditionalFormatting sqref="A42:D44 A47:D48 E11:F19 E2:F9 E21:F44 A50:F52 A54:F56">
    <cfRule type="expression" dxfId="1" priority="1" stopIfTrue="1">
      <formula>AND(#REF!&lt;&gt;"COMPOSICAO",#REF!&lt;&gt;"INSUMO",#REF!&lt;&gt;"")</formula>
    </cfRule>
    <cfRule type="expression" dxfId="0" priority="2" stopIfTrue="1">
      <formula>AND(OR(#REF!="COMPOSICAO",#REF!="INSUMO",#REF!&lt;&gt;""),#REF!&lt;&gt;"")</formula>
    </cfRule>
  </conditionalFormatting>
  <pageMargins left="0.511811024" right="0.24" top="0.39" bottom="0.35" header="0.31496062000000002" footer="0.31496062000000002"/>
  <pageSetup paperSize="9" scale="73" orientation="portrait" r:id="rId1"/>
  <colBreaks count="1" manualBreakCount="1">
    <brk id="6" max="1048575" man="1"/>
  </colBreaks>
  <drawing r:id="rId2"/>
</worksheet>
</file>

<file path=xl/worksheets/sheet22.xml><?xml version="1.0" encoding="utf-8"?>
<worksheet xmlns="http://schemas.openxmlformats.org/spreadsheetml/2006/main" xmlns:r="http://schemas.openxmlformats.org/officeDocument/2006/relationships">
  <dimension ref="A3:O17"/>
  <sheetViews>
    <sheetView view="pageBreakPreview" zoomScaleNormal="100" zoomScaleSheetLayoutView="100" workbookViewId="0">
      <selection sqref="A1:XFD1048576"/>
    </sheetView>
  </sheetViews>
  <sheetFormatPr defaultRowHeight="15"/>
  <cols>
    <col min="1" max="1" width="11.28515625" bestFit="1" customWidth="1"/>
    <col min="2" max="2" width="37.140625" customWidth="1"/>
    <col min="5" max="5" width="13" bestFit="1" customWidth="1"/>
    <col min="6" max="6" width="11.85546875" bestFit="1" customWidth="1"/>
    <col min="7" max="7" width="12.140625" customWidth="1"/>
    <col min="9" max="9" width="9.28515625" bestFit="1" customWidth="1"/>
    <col min="12" max="12" width="3.42578125" customWidth="1"/>
    <col min="15" max="15" width="31.28515625" customWidth="1"/>
  </cols>
  <sheetData>
    <row r="3" spans="1:15">
      <c r="A3" s="806" t="s">
        <v>88</v>
      </c>
      <c r="B3" s="806"/>
      <c r="C3" s="806"/>
      <c r="D3" s="806"/>
      <c r="E3" s="806"/>
      <c r="F3" s="806"/>
      <c r="G3" s="806"/>
    </row>
    <row r="5" spans="1:15" ht="15.75" thickBot="1"/>
    <row r="6" spans="1:15" ht="26.25" thickBot="1">
      <c r="A6" s="303">
        <v>5914640</v>
      </c>
      <c r="B6" s="304" t="s">
        <v>144</v>
      </c>
      <c r="C6" s="305" t="s">
        <v>125</v>
      </c>
      <c r="D6" s="305" t="s">
        <v>126</v>
      </c>
      <c r="E6" s="306">
        <f>SUM(E7:E13)</f>
        <v>3685.348</v>
      </c>
      <c r="F6" s="307">
        <v>0.35</v>
      </c>
      <c r="G6" s="308">
        <f>E6*F6</f>
        <v>1289.8717999999999</v>
      </c>
      <c r="L6" t="s">
        <v>86</v>
      </c>
    </row>
    <row r="7" spans="1:15" ht="51">
      <c r="A7" s="309" t="s">
        <v>127</v>
      </c>
      <c r="B7" s="310" t="s">
        <v>128</v>
      </c>
      <c r="C7" s="311"/>
      <c r="D7" s="312" t="s">
        <v>126</v>
      </c>
      <c r="E7" s="313">
        <f>16.7*$K$15*2</f>
        <v>617.9</v>
      </c>
      <c r="F7" s="314">
        <f>F6</f>
        <v>0.35</v>
      </c>
      <c r="G7" s="315">
        <f>E7*F7</f>
        <v>216.26499999999999</v>
      </c>
      <c r="I7">
        <v>16.7</v>
      </c>
      <c r="J7" t="s">
        <v>129</v>
      </c>
    </row>
    <row r="8" spans="1:15" ht="51.75" thickBot="1">
      <c r="A8" s="316" t="s">
        <v>130</v>
      </c>
      <c r="B8" s="317" t="s">
        <v>131</v>
      </c>
      <c r="C8" s="318"/>
      <c r="D8" s="319" t="s">
        <v>126</v>
      </c>
      <c r="E8" s="320">
        <f>13.032*$K$15*2</f>
        <v>482.18400000000003</v>
      </c>
      <c r="F8" s="321">
        <f>F6</f>
        <v>0.35</v>
      </c>
      <c r="G8" s="322">
        <f t="shared" ref="G8:G13" si="0">E8*F8</f>
        <v>168.76439999999999</v>
      </c>
      <c r="I8">
        <v>13.032</v>
      </c>
      <c r="J8" t="s">
        <v>129</v>
      </c>
    </row>
    <row r="9" spans="1:15" ht="51" customHeight="1">
      <c r="A9" s="316" t="s">
        <v>132</v>
      </c>
      <c r="B9" s="317" t="s">
        <v>133</v>
      </c>
      <c r="C9" s="318"/>
      <c r="D9" s="319" t="s">
        <v>126</v>
      </c>
      <c r="E9" s="320">
        <f>11.632*$K$15*2</f>
        <v>430.38400000000001</v>
      </c>
      <c r="F9" s="321">
        <f>F6</f>
        <v>0.35</v>
      </c>
      <c r="G9" s="322">
        <f t="shared" si="0"/>
        <v>150.6344</v>
      </c>
      <c r="I9">
        <v>11.632</v>
      </c>
      <c r="J9" t="s">
        <v>129</v>
      </c>
      <c r="M9" s="807" t="s">
        <v>134</v>
      </c>
      <c r="N9" s="807"/>
      <c r="O9" s="807"/>
    </row>
    <row r="10" spans="1:15" ht="76.5">
      <c r="A10" s="316" t="s">
        <v>135</v>
      </c>
      <c r="B10" s="317" t="s">
        <v>136</v>
      </c>
      <c r="C10" s="318"/>
      <c r="D10" s="319" t="s">
        <v>126</v>
      </c>
      <c r="E10" s="320">
        <f>8.1*$K$15*2</f>
        <v>299.7</v>
      </c>
      <c r="F10" s="321">
        <f>F6</f>
        <v>0.35</v>
      </c>
      <c r="G10" s="322">
        <f t="shared" si="0"/>
        <v>104.895</v>
      </c>
      <c r="I10">
        <v>8.1</v>
      </c>
      <c r="J10" t="s">
        <v>129</v>
      </c>
      <c r="M10" s="808"/>
      <c r="N10" s="808"/>
      <c r="O10" s="808"/>
    </row>
    <row r="11" spans="1:15" ht="63.75">
      <c r="A11" s="316" t="s">
        <v>137</v>
      </c>
      <c r="B11" s="317" t="s">
        <v>138</v>
      </c>
      <c r="C11" s="318"/>
      <c r="D11" s="319" t="s">
        <v>126</v>
      </c>
      <c r="E11" s="320">
        <f>26*$K$15*2</f>
        <v>962</v>
      </c>
      <c r="F11" s="321">
        <f>F6</f>
        <v>0.35</v>
      </c>
      <c r="G11" s="322">
        <f t="shared" si="0"/>
        <v>336.7</v>
      </c>
      <c r="I11">
        <v>26</v>
      </c>
      <c r="J11" t="s">
        <v>129</v>
      </c>
    </row>
    <row r="12" spans="1:15" ht="89.25">
      <c r="A12" s="316" t="s">
        <v>139</v>
      </c>
      <c r="B12" s="317" t="s">
        <v>140</v>
      </c>
      <c r="C12" s="318"/>
      <c r="D12" s="319" t="s">
        <v>126</v>
      </c>
      <c r="E12" s="320">
        <f>7.14*$K$15*2</f>
        <v>264.18</v>
      </c>
      <c r="F12" s="321">
        <f>F6</f>
        <v>0.35</v>
      </c>
      <c r="G12" s="322">
        <f t="shared" si="0"/>
        <v>92.462999999999994</v>
      </c>
      <c r="I12">
        <v>7.14</v>
      </c>
      <c r="J12" t="s">
        <v>129</v>
      </c>
    </row>
    <row r="13" spans="1:15" ht="51.75" thickBot="1">
      <c r="A13" s="323" t="s">
        <v>141</v>
      </c>
      <c r="B13" s="324" t="s">
        <v>142</v>
      </c>
      <c r="C13" s="325"/>
      <c r="D13" s="326" t="s">
        <v>126</v>
      </c>
      <c r="E13" s="327">
        <f>17*$K$15*2</f>
        <v>629</v>
      </c>
      <c r="F13" s="328">
        <f>F6</f>
        <v>0.35</v>
      </c>
      <c r="G13" s="329">
        <f t="shared" si="0"/>
        <v>220.14999999999998</v>
      </c>
      <c r="I13">
        <v>17</v>
      </c>
      <c r="J13" t="s">
        <v>129</v>
      </c>
    </row>
    <row r="14" spans="1:15">
      <c r="A14" s="330"/>
      <c r="B14" s="331"/>
      <c r="C14" s="331"/>
      <c r="D14" s="331"/>
      <c r="E14" s="331"/>
      <c r="F14" s="331"/>
      <c r="G14" s="332"/>
      <c r="K14" s="136" t="s">
        <v>143</v>
      </c>
    </row>
    <row r="15" spans="1:15">
      <c r="I15">
        <f>SUM(I7:I14)</f>
        <v>99.603999999999999</v>
      </c>
      <c r="K15">
        <v>18.5</v>
      </c>
      <c r="M15">
        <f>I15*K15*2</f>
        <v>3685.348</v>
      </c>
    </row>
    <row r="17" spans="7:7">
      <c r="G17" s="333">
        <f>SUM(G7:G16)</f>
        <v>1289.8717999999999</v>
      </c>
    </row>
  </sheetData>
  <mergeCells count="2">
    <mergeCell ref="A3:G3"/>
    <mergeCell ref="M9:O10"/>
  </mergeCells>
  <pageMargins left="0.511811024" right="0.511811024" top="0.78740157499999996" bottom="0.78740157499999996" header="0.31496062000000002" footer="0.31496062000000002"/>
  <pageSetup paperSize="9" scale="88" orientation="portrait" r:id="rId1"/>
  <colBreaks count="1" manualBreakCount="1">
    <brk id="7" max="1048575" man="1"/>
  </colBreaks>
  <drawing r:id="rId2"/>
</worksheet>
</file>

<file path=xl/worksheets/sheet23.xml><?xml version="1.0" encoding="utf-8"?>
<worksheet xmlns="http://schemas.openxmlformats.org/spreadsheetml/2006/main" xmlns:r="http://schemas.openxmlformats.org/officeDocument/2006/relationships">
  <dimension ref="A3:O17"/>
  <sheetViews>
    <sheetView view="pageBreakPreview" zoomScaleNormal="100" zoomScaleSheetLayoutView="100" workbookViewId="0">
      <selection activeCell="O8" sqref="O8"/>
    </sheetView>
  </sheetViews>
  <sheetFormatPr defaultRowHeight="15"/>
  <cols>
    <col min="1" max="1" width="11.28515625" bestFit="1" customWidth="1"/>
    <col min="2" max="2" width="37.140625" customWidth="1"/>
    <col min="5" max="5" width="13" bestFit="1" customWidth="1"/>
    <col min="6" max="6" width="12" bestFit="1" customWidth="1"/>
    <col min="7" max="7" width="13.7109375" customWidth="1"/>
    <col min="9" max="9" width="9.28515625" bestFit="1" customWidth="1"/>
    <col min="12" max="12" width="3.42578125" customWidth="1"/>
    <col min="15" max="15" width="31.28515625" customWidth="1"/>
  </cols>
  <sheetData>
    <row r="3" spans="1:15">
      <c r="A3" s="806" t="s">
        <v>90</v>
      </c>
      <c r="B3" s="806"/>
      <c r="C3" s="806"/>
      <c r="D3" s="806"/>
      <c r="E3" s="806"/>
      <c r="F3" s="806"/>
      <c r="G3" s="806"/>
    </row>
    <row r="5" spans="1:15" ht="15.75" thickBot="1"/>
    <row r="6" spans="1:15" ht="25.5">
      <c r="A6" s="303">
        <v>5914640</v>
      </c>
      <c r="B6" s="304" t="s">
        <v>144</v>
      </c>
      <c r="C6" s="305" t="s">
        <v>125</v>
      </c>
      <c r="D6" s="305" t="s">
        <v>126</v>
      </c>
      <c r="E6" s="306">
        <f>SUM(E7:E13)</f>
        <v>3685.348</v>
      </c>
      <c r="F6" s="307">
        <v>0.36</v>
      </c>
      <c r="G6" s="308">
        <f>SUM(G7:G13)</f>
        <v>1326.7252800000001</v>
      </c>
      <c r="L6" t="s">
        <v>86</v>
      </c>
    </row>
    <row r="7" spans="1:15" ht="51">
      <c r="A7" s="316" t="s">
        <v>127</v>
      </c>
      <c r="B7" s="317" t="s">
        <v>128</v>
      </c>
      <c r="C7" s="318"/>
      <c r="D7" s="319" t="s">
        <v>126</v>
      </c>
      <c r="E7" s="320">
        <f>16.7*$K$15*2</f>
        <v>617.9</v>
      </c>
      <c r="F7" s="321">
        <f>F6</f>
        <v>0.36</v>
      </c>
      <c r="G7" s="322">
        <f>E7*F7</f>
        <v>222.44399999999999</v>
      </c>
      <c r="I7">
        <v>16.7</v>
      </c>
      <c r="J7" t="s">
        <v>129</v>
      </c>
    </row>
    <row r="8" spans="1:15" ht="51.75" thickBot="1">
      <c r="A8" s="316" t="s">
        <v>130</v>
      </c>
      <c r="B8" s="317" t="s">
        <v>131</v>
      </c>
      <c r="C8" s="318"/>
      <c r="D8" s="319" t="s">
        <v>126</v>
      </c>
      <c r="E8" s="320">
        <f>13.032*$K$15*2</f>
        <v>482.18400000000003</v>
      </c>
      <c r="F8" s="321">
        <f>F6</f>
        <v>0.36</v>
      </c>
      <c r="G8" s="322">
        <f t="shared" ref="G8:G13" si="0">E8*F8</f>
        <v>173.58624</v>
      </c>
      <c r="I8">
        <v>13.032</v>
      </c>
      <c r="J8" t="s">
        <v>129</v>
      </c>
    </row>
    <row r="9" spans="1:15" ht="51" customHeight="1">
      <c r="A9" s="316" t="s">
        <v>132</v>
      </c>
      <c r="B9" s="317" t="s">
        <v>133</v>
      </c>
      <c r="C9" s="318"/>
      <c r="D9" s="319" t="s">
        <v>126</v>
      </c>
      <c r="E9" s="320">
        <f>11.632*$K$15*2</f>
        <v>430.38400000000001</v>
      </c>
      <c r="F9" s="321">
        <f>F6</f>
        <v>0.36</v>
      </c>
      <c r="G9" s="322">
        <f t="shared" si="0"/>
        <v>154.93824000000001</v>
      </c>
      <c r="I9">
        <v>11.632</v>
      </c>
      <c r="J9" t="s">
        <v>129</v>
      </c>
      <c r="M9" s="807" t="s">
        <v>134</v>
      </c>
      <c r="N9" s="807"/>
      <c r="O9" s="807"/>
    </row>
    <row r="10" spans="1:15" ht="76.5">
      <c r="A10" s="316" t="s">
        <v>135</v>
      </c>
      <c r="B10" s="317" t="s">
        <v>136</v>
      </c>
      <c r="C10" s="318"/>
      <c r="D10" s="319" t="s">
        <v>126</v>
      </c>
      <c r="E10" s="320">
        <f>8.1*$K$15*2</f>
        <v>299.7</v>
      </c>
      <c r="F10" s="321">
        <f>F6</f>
        <v>0.36</v>
      </c>
      <c r="G10" s="322">
        <f t="shared" si="0"/>
        <v>107.892</v>
      </c>
      <c r="I10">
        <v>8.1</v>
      </c>
      <c r="J10" t="s">
        <v>129</v>
      </c>
      <c r="M10" s="808"/>
      <c r="N10" s="808"/>
      <c r="O10" s="808"/>
    </row>
    <row r="11" spans="1:15" ht="63.75">
      <c r="A11" s="316" t="s">
        <v>137</v>
      </c>
      <c r="B11" s="317" t="s">
        <v>138</v>
      </c>
      <c r="C11" s="318"/>
      <c r="D11" s="319" t="s">
        <v>126</v>
      </c>
      <c r="E11" s="320">
        <f>26*$K$15*2</f>
        <v>962</v>
      </c>
      <c r="F11" s="321">
        <f>F6</f>
        <v>0.36</v>
      </c>
      <c r="G11" s="322">
        <f t="shared" si="0"/>
        <v>346.32</v>
      </c>
      <c r="I11">
        <v>26</v>
      </c>
      <c r="J11" t="s">
        <v>129</v>
      </c>
    </row>
    <row r="12" spans="1:15" ht="89.25">
      <c r="A12" s="316" t="s">
        <v>139</v>
      </c>
      <c r="B12" s="317" t="s">
        <v>140</v>
      </c>
      <c r="C12" s="318"/>
      <c r="D12" s="319" t="s">
        <v>126</v>
      </c>
      <c r="E12" s="320">
        <f>7.14*$K$15*2</f>
        <v>264.18</v>
      </c>
      <c r="F12" s="321">
        <f>F6</f>
        <v>0.36</v>
      </c>
      <c r="G12" s="322">
        <f t="shared" si="0"/>
        <v>95.104799999999997</v>
      </c>
      <c r="I12">
        <v>7.14</v>
      </c>
      <c r="J12" t="s">
        <v>129</v>
      </c>
    </row>
    <row r="13" spans="1:15" ht="51.75" thickBot="1">
      <c r="A13" s="323" t="s">
        <v>141</v>
      </c>
      <c r="B13" s="324" t="s">
        <v>142</v>
      </c>
      <c r="C13" s="325"/>
      <c r="D13" s="326" t="s">
        <v>126</v>
      </c>
      <c r="E13" s="327">
        <f>17*$K$15*2</f>
        <v>629</v>
      </c>
      <c r="F13" s="328">
        <f>F6</f>
        <v>0.36</v>
      </c>
      <c r="G13" s="329">
        <f t="shared" si="0"/>
        <v>226.44</v>
      </c>
      <c r="I13">
        <v>17</v>
      </c>
      <c r="J13" t="s">
        <v>129</v>
      </c>
    </row>
    <row r="14" spans="1:15">
      <c r="A14" s="330"/>
      <c r="B14" s="331"/>
      <c r="C14" s="331"/>
      <c r="D14" s="331"/>
      <c r="E14" s="331"/>
      <c r="F14" s="331"/>
      <c r="G14" s="332"/>
      <c r="K14" s="136" t="s">
        <v>143</v>
      </c>
    </row>
    <row r="15" spans="1:15">
      <c r="I15">
        <f>SUM(I7:I14)</f>
        <v>99.603999999999999</v>
      </c>
      <c r="K15">
        <v>18.5</v>
      </c>
      <c r="M15">
        <f>I15*K15*2</f>
        <v>3685.348</v>
      </c>
    </row>
    <row r="17" spans="7:7">
      <c r="G17" s="333">
        <f>SUM(G7:G16)</f>
        <v>1326.7252800000001</v>
      </c>
    </row>
  </sheetData>
  <mergeCells count="2">
    <mergeCell ref="A3:G3"/>
    <mergeCell ref="M9:O10"/>
  </mergeCells>
  <pageMargins left="0.511811024" right="0.511811024" top="0.78740157499999996" bottom="0.78740157499999996" header="0.31496062000000002" footer="0.31496062000000002"/>
  <pageSetup paperSize="9" scale="87" orientation="portrait" r:id="rId1"/>
  <drawing r:id="rId2"/>
</worksheet>
</file>

<file path=xl/worksheets/sheet24.xml><?xml version="1.0" encoding="utf-8"?>
<worksheet xmlns="http://schemas.openxmlformats.org/spreadsheetml/2006/main" xmlns:r="http://schemas.openxmlformats.org/officeDocument/2006/relationships">
  <dimension ref="A1:I27"/>
  <sheetViews>
    <sheetView topLeftCell="B1" workbookViewId="0">
      <selection activeCell="B5" sqref="B5:G27"/>
    </sheetView>
  </sheetViews>
  <sheetFormatPr defaultRowHeight="15"/>
  <cols>
    <col min="1" max="1" width="10.5703125" style="2" hidden="1" customWidth="1"/>
    <col min="2" max="2" width="12.140625" style="2" customWidth="1"/>
    <col min="3" max="3" width="48.42578125" style="5" customWidth="1"/>
    <col min="4" max="4" width="6" style="2" customWidth="1"/>
    <col min="5" max="5" width="12.85546875" style="3" customWidth="1"/>
    <col min="6" max="6" width="12.42578125" style="4" customWidth="1"/>
    <col min="7" max="7" width="14.5703125" style="2" customWidth="1"/>
    <col min="8" max="8" width="10.85546875" style="2" customWidth="1"/>
    <col min="9" max="9" width="18" style="2" customWidth="1"/>
    <col min="10" max="219" width="9.140625" style="2"/>
    <col min="220" max="220" width="11.140625" style="2" customWidth="1"/>
    <col min="221" max="221" width="13.85546875" style="2" customWidth="1"/>
    <col min="222" max="222" width="48.42578125" style="2" customWidth="1"/>
    <col min="223" max="223" width="11.140625" style="2" customWidth="1"/>
    <col min="224" max="224" width="13.7109375" style="2" customWidth="1"/>
    <col min="225" max="225" width="11.42578125" style="2" customWidth="1"/>
    <col min="226" max="226" width="18.5703125" style="2" customWidth="1"/>
    <col min="227" max="227" width="7.7109375" style="2" customWidth="1"/>
    <col min="228" max="228" width="11.85546875" style="2" customWidth="1"/>
    <col min="229" max="229" width="10.42578125" style="2" customWidth="1"/>
    <col min="230" max="230" width="9.140625" style="2"/>
    <col min="231" max="231" width="2.140625" style="2" customWidth="1"/>
    <col min="232" max="233" width="9.140625" style="2"/>
    <col min="234" max="234" width="7.42578125" style="2" customWidth="1"/>
    <col min="235" max="235" width="10.28515625" style="2" customWidth="1"/>
    <col min="236" max="475" width="9.140625" style="2"/>
    <col min="476" max="476" width="11.140625" style="2" customWidth="1"/>
    <col min="477" max="477" width="13.85546875" style="2" customWidth="1"/>
    <col min="478" max="478" width="48.42578125" style="2" customWidth="1"/>
    <col min="479" max="479" width="11.140625" style="2" customWidth="1"/>
    <col min="480" max="480" width="13.7109375" style="2" customWidth="1"/>
    <col min="481" max="481" width="11.42578125" style="2" customWidth="1"/>
    <col min="482" max="482" width="18.5703125" style="2" customWidth="1"/>
    <col min="483" max="483" width="7.7109375" style="2" customWidth="1"/>
    <col min="484" max="484" width="11.85546875" style="2" customWidth="1"/>
    <col min="485" max="485" width="10.42578125" style="2" customWidth="1"/>
    <col min="486" max="486" width="9.140625" style="2"/>
    <col min="487" max="487" width="2.140625" style="2" customWidth="1"/>
    <col min="488" max="489" width="9.140625" style="2"/>
    <col min="490" max="490" width="7.42578125" style="2" customWidth="1"/>
    <col min="491" max="491" width="10.28515625" style="2" customWidth="1"/>
    <col min="492" max="731" width="9.140625" style="2"/>
    <col min="732" max="732" width="11.140625" style="2" customWidth="1"/>
    <col min="733" max="733" width="13.85546875" style="2" customWidth="1"/>
    <col min="734" max="734" width="48.42578125" style="2" customWidth="1"/>
    <col min="735" max="735" width="11.140625" style="2" customWidth="1"/>
    <col min="736" max="736" width="13.7109375" style="2" customWidth="1"/>
    <col min="737" max="737" width="11.42578125" style="2" customWidth="1"/>
    <col min="738" max="738" width="18.5703125" style="2" customWidth="1"/>
    <col min="739" max="739" width="7.7109375" style="2" customWidth="1"/>
    <col min="740" max="740" width="11.85546875" style="2" customWidth="1"/>
    <col min="741" max="741" width="10.42578125" style="2" customWidth="1"/>
    <col min="742" max="742" width="9.140625" style="2"/>
    <col min="743" max="743" width="2.140625" style="2" customWidth="1"/>
    <col min="744" max="745" width="9.140625" style="2"/>
    <col min="746" max="746" width="7.42578125" style="2" customWidth="1"/>
    <col min="747" max="747" width="10.28515625" style="2" customWidth="1"/>
    <col min="748" max="987" width="9.140625" style="2"/>
    <col min="988" max="988" width="11.140625" style="2" customWidth="1"/>
    <col min="989" max="989" width="13.85546875" style="2" customWidth="1"/>
    <col min="990" max="990" width="48.42578125" style="2" customWidth="1"/>
    <col min="991" max="991" width="11.140625" style="2" customWidth="1"/>
    <col min="992" max="992" width="13.7109375" style="2" customWidth="1"/>
    <col min="993" max="993" width="11.42578125" style="2" customWidth="1"/>
    <col min="994" max="994" width="18.5703125" style="2" customWidth="1"/>
    <col min="995" max="995" width="7.7109375" style="2" customWidth="1"/>
    <col min="996" max="996" width="11.85546875" style="2" customWidth="1"/>
    <col min="997" max="997" width="10.42578125" style="2" customWidth="1"/>
    <col min="998" max="998" width="9.140625" style="2"/>
    <col min="999" max="999" width="2.140625" style="2" customWidth="1"/>
    <col min="1000" max="1001" width="9.140625" style="2"/>
    <col min="1002" max="1002" width="7.42578125" style="2" customWidth="1"/>
    <col min="1003" max="1003" width="10.28515625" style="2" customWidth="1"/>
    <col min="1004" max="1243" width="9.140625" style="2"/>
    <col min="1244" max="1244" width="11.140625" style="2" customWidth="1"/>
    <col min="1245" max="1245" width="13.85546875" style="2" customWidth="1"/>
    <col min="1246" max="1246" width="48.42578125" style="2" customWidth="1"/>
    <col min="1247" max="1247" width="11.140625" style="2" customWidth="1"/>
    <col min="1248" max="1248" width="13.7109375" style="2" customWidth="1"/>
    <col min="1249" max="1249" width="11.42578125" style="2" customWidth="1"/>
    <col min="1250" max="1250" width="18.5703125" style="2" customWidth="1"/>
    <col min="1251" max="1251" width="7.7109375" style="2" customWidth="1"/>
    <col min="1252" max="1252" width="11.85546875" style="2" customWidth="1"/>
    <col min="1253" max="1253" width="10.42578125" style="2" customWidth="1"/>
    <col min="1254" max="1254" width="9.140625" style="2"/>
    <col min="1255" max="1255" width="2.140625" style="2" customWidth="1"/>
    <col min="1256" max="1257" width="9.140625" style="2"/>
    <col min="1258" max="1258" width="7.42578125" style="2" customWidth="1"/>
    <col min="1259" max="1259" width="10.28515625" style="2" customWidth="1"/>
    <col min="1260" max="1499" width="9.140625" style="2"/>
    <col min="1500" max="1500" width="11.140625" style="2" customWidth="1"/>
    <col min="1501" max="1501" width="13.85546875" style="2" customWidth="1"/>
    <col min="1502" max="1502" width="48.42578125" style="2" customWidth="1"/>
    <col min="1503" max="1503" width="11.140625" style="2" customWidth="1"/>
    <col min="1504" max="1504" width="13.7109375" style="2" customWidth="1"/>
    <col min="1505" max="1505" width="11.42578125" style="2" customWidth="1"/>
    <col min="1506" max="1506" width="18.5703125" style="2" customWidth="1"/>
    <col min="1507" max="1507" width="7.7109375" style="2" customWidth="1"/>
    <col min="1508" max="1508" width="11.85546875" style="2" customWidth="1"/>
    <col min="1509" max="1509" width="10.42578125" style="2" customWidth="1"/>
    <col min="1510" max="1510" width="9.140625" style="2"/>
    <col min="1511" max="1511" width="2.140625" style="2" customWidth="1"/>
    <col min="1512" max="1513" width="9.140625" style="2"/>
    <col min="1514" max="1514" width="7.42578125" style="2" customWidth="1"/>
    <col min="1515" max="1515" width="10.28515625" style="2" customWidth="1"/>
    <col min="1516" max="1755" width="9.140625" style="2"/>
    <col min="1756" max="1756" width="11.140625" style="2" customWidth="1"/>
    <col min="1757" max="1757" width="13.85546875" style="2" customWidth="1"/>
    <col min="1758" max="1758" width="48.42578125" style="2" customWidth="1"/>
    <col min="1759" max="1759" width="11.140625" style="2" customWidth="1"/>
    <col min="1760" max="1760" width="13.7109375" style="2" customWidth="1"/>
    <col min="1761" max="1761" width="11.42578125" style="2" customWidth="1"/>
    <col min="1762" max="1762" width="18.5703125" style="2" customWidth="1"/>
    <col min="1763" max="1763" width="7.7109375" style="2" customWidth="1"/>
    <col min="1764" max="1764" width="11.85546875" style="2" customWidth="1"/>
    <col min="1765" max="1765" width="10.42578125" style="2" customWidth="1"/>
    <col min="1766" max="1766" width="9.140625" style="2"/>
    <col min="1767" max="1767" width="2.140625" style="2" customWidth="1"/>
    <col min="1768" max="1769" width="9.140625" style="2"/>
    <col min="1770" max="1770" width="7.42578125" style="2" customWidth="1"/>
    <col min="1771" max="1771" width="10.28515625" style="2" customWidth="1"/>
    <col min="1772" max="2011" width="9.140625" style="2"/>
    <col min="2012" max="2012" width="11.140625" style="2" customWidth="1"/>
    <col min="2013" max="2013" width="13.85546875" style="2" customWidth="1"/>
    <col min="2014" max="2014" width="48.42578125" style="2" customWidth="1"/>
    <col min="2015" max="2015" width="11.140625" style="2" customWidth="1"/>
    <col min="2016" max="2016" width="13.7109375" style="2" customWidth="1"/>
    <col min="2017" max="2017" width="11.42578125" style="2" customWidth="1"/>
    <col min="2018" max="2018" width="18.5703125" style="2" customWidth="1"/>
    <col min="2019" max="2019" width="7.7109375" style="2" customWidth="1"/>
    <col min="2020" max="2020" width="11.85546875" style="2" customWidth="1"/>
    <col min="2021" max="2021" width="10.42578125" style="2" customWidth="1"/>
    <col min="2022" max="2022" width="9.140625" style="2"/>
    <col min="2023" max="2023" width="2.140625" style="2" customWidth="1"/>
    <col min="2024" max="2025" width="9.140625" style="2"/>
    <col min="2026" max="2026" width="7.42578125" style="2" customWidth="1"/>
    <col min="2027" max="2027" width="10.28515625" style="2" customWidth="1"/>
    <col min="2028" max="2267" width="9.140625" style="2"/>
    <col min="2268" max="2268" width="11.140625" style="2" customWidth="1"/>
    <col min="2269" max="2269" width="13.85546875" style="2" customWidth="1"/>
    <col min="2270" max="2270" width="48.42578125" style="2" customWidth="1"/>
    <col min="2271" max="2271" width="11.140625" style="2" customWidth="1"/>
    <col min="2272" max="2272" width="13.7109375" style="2" customWidth="1"/>
    <col min="2273" max="2273" width="11.42578125" style="2" customWidth="1"/>
    <col min="2274" max="2274" width="18.5703125" style="2" customWidth="1"/>
    <col min="2275" max="2275" width="7.7109375" style="2" customWidth="1"/>
    <col min="2276" max="2276" width="11.85546875" style="2" customWidth="1"/>
    <col min="2277" max="2277" width="10.42578125" style="2" customWidth="1"/>
    <col min="2278" max="2278" width="9.140625" style="2"/>
    <col min="2279" max="2279" width="2.140625" style="2" customWidth="1"/>
    <col min="2280" max="2281" width="9.140625" style="2"/>
    <col min="2282" max="2282" width="7.42578125" style="2" customWidth="1"/>
    <col min="2283" max="2283" width="10.28515625" style="2" customWidth="1"/>
    <col min="2284" max="2523" width="9.140625" style="2"/>
    <col min="2524" max="2524" width="11.140625" style="2" customWidth="1"/>
    <col min="2525" max="2525" width="13.85546875" style="2" customWidth="1"/>
    <col min="2526" max="2526" width="48.42578125" style="2" customWidth="1"/>
    <col min="2527" max="2527" width="11.140625" style="2" customWidth="1"/>
    <col min="2528" max="2528" width="13.7109375" style="2" customWidth="1"/>
    <col min="2529" max="2529" width="11.42578125" style="2" customWidth="1"/>
    <col min="2530" max="2530" width="18.5703125" style="2" customWidth="1"/>
    <col min="2531" max="2531" width="7.7109375" style="2" customWidth="1"/>
    <col min="2532" max="2532" width="11.85546875" style="2" customWidth="1"/>
    <col min="2533" max="2533" width="10.42578125" style="2" customWidth="1"/>
    <col min="2534" max="2534" width="9.140625" style="2"/>
    <col min="2535" max="2535" width="2.140625" style="2" customWidth="1"/>
    <col min="2536" max="2537" width="9.140625" style="2"/>
    <col min="2538" max="2538" width="7.42578125" style="2" customWidth="1"/>
    <col min="2539" max="2539" width="10.28515625" style="2" customWidth="1"/>
    <col min="2540" max="2779" width="9.140625" style="2"/>
    <col min="2780" max="2780" width="11.140625" style="2" customWidth="1"/>
    <col min="2781" max="2781" width="13.85546875" style="2" customWidth="1"/>
    <col min="2782" max="2782" width="48.42578125" style="2" customWidth="1"/>
    <col min="2783" max="2783" width="11.140625" style="2" customWidth="1"/>
    <col min="2784" max="2784" width="13.7109375" style="2" customWidth="1"/>
    <col min="2785" max="2785" width="11.42578125" style="2" customWidth="1"/>
    <col min="2786" max="2786" width="18.5703125" style="2" customWidth="1"/>
    <col min="2787" max="2787" width="7.7109375" style="2" customWidth="1"/>
    <col min="2788" max="2788" width="11.85546875" style="2" customWidth="1"/>
    <col min="2789" max="2789" width="10.42578125" style="2" customWidth="1"/>
    <col min="2790" max="2790" width="9.140625" style="2"/>
    <col min="2791" max="2791" width="2.140625" style="2" customWidth="1"/>
    <col min="2792" max="2793" width="9.140625" style="2"/>
    <col min="2794" max="2794" width="7.42578125" style="2" customWidth="1"/>
    <col min="2795" max="2795" width="10.28515625" style="2" customWidth="1"/>
    <col min="2796" max="3035" width="9.140625" style="2"/>
    <col min="3036" max="3036" width="11.140625" style="2" customWidth="1"/>
    <col min="3037" max="3037" width="13.85546875" style="2" customWidth="1"/>
    <col min="3038" max="3038" width="48.42578125" style="2" customWidth="1"/>
    <col min="3039" max="3039" width="11.140625" style="2" customWidth="1"/>
    <col min="3040" max="3040" width="13.7109375" style="2" customWidth="1"/>
    <col min="3041" max="3041" width="11.42578125" style="2" customWidth="1"/>
    <col min="3042" max="3042" width="18.5703125" style="2" customWidth="1"/>
    <col min="3043" max="3043" width="7.7109375" style="2" customWidth="1"/>
    <col min="3044" max="3044" width="11.85546875" style="2" customWidth="1"/>
    <col min="3045" max="3045" width="10.42578125" style="2" customWidth="1"/>
    <col min="3046" max="3046" width="9.140625" style="2"/>
    <col min="3047" max="3047" width="2.140625" style="2" customWidth="1"/>
    <col min="3048" max="3049" width="9.140625" style="2"/>
    <col min="3050" max="3050" width="7.42578125" style="2" customWidth="1"/>
    <col min="3051" max="3051" width="10.28515625" style="2" customWidth="1"/>
    <col min="3052" max="3291" width="9.140625" style="2"/>
    <col min="3292" max="3292" width="11.140625" style="2" customWidth="1"/>
    <col min="3293" max="3293" width="13.85546875" style="2" customWidth="1"/>
    <col min="3294" max="3294" width="48.42578125" style="2" customWidth="1"/>
    <col min="3295" max="3295" width="11.140625" style="2" customWidth="1"/>
    <col min="3296" max="3296" width="13.7109375" style="2" customWidth="1"/>
    <col min="3297" max="3297" width="11.42578125" style="2" customWidth="1"/>
    <col min="3298" max="3298" width="18.5703125" style="2" customWidth="1"/>
    <col min="3299" max="3299" width="7.7109375" style="2" customWidth="1"/>
    <col min="3300" max="3300" width="11.85546875" style="2" customWidth="1"/>
    <col min="3301" max="3301" width="10.42578125" style="2" customWidth="1"/>
    <col min="3302" max="3302" width="9.140625" style="2"/>
    <col min="3303" max="3303" width="2.140625" style="2" customWidth="1"/>
    <col min="3304" max="3305" width="9.140625" style="2"/>
    <col min="3306" max="3306" width="7.42578125" style="2" customWidth="1"/>
    <col min="3307" max="3307" width="10.28515625" style="2" customWidth="1"/>
    <col min="3308" max="3547" width="9.140625" style="2"/>
    <col min="3548" max="3548" width="11.140625" style="2" customWidth="1"/>
    <col min="3549" max="3549" width="13.85546875" style="2" customWidth="1"/>
    <col min="3550" max="3550" width="48.42578125" style="2" customWidth="1"/>
    <col min="3551" max="3551" width="11.140625" style="2" customWidth="1"/>
    <col min="3552" max="3552" width="13.7109375" style="2" customWidth="1"/>
    <col min="3553" max="3553" width="11.42578125" style="2" customWidth="1"/>
    <col min="3554" max="3554" width="18.5703125" style="2" customWidth="1"/>
    <col min="3555" max="3555" width="7.7109375" style="2" customWidth="1"/>
    <col min="3556" max="3556" width="11.85546875" style="2" customWidth="1"/>
    <col min="3557" max="3557" width="10.42578125" style="2" customWidth="1"/>
    <col min="3558" max="3558" width="9.140625" style="2"/>
    <col min="3559" max="3559" width="2.140625" style="2" customWidth="1"/>
    <col min="3560" max="3561" width="9.140625" style="2"/>
    <col min="3562" max="3562" width="7.42578125" style="2" customWidth="1"/>
    <col min="3563" max="3563" width="10.28515625" style="2" customWidth="1"/>
    <col min="3564" max="3803" width="9.140625" style="2"/>
    <col min="3804" max="3804" width="11.140625" style="2" customWidth="1"/>
    <col min="3805" max="3805" width="13.85546875" style="2" customWidth="1"/>
    <col min="3806" max="3806" width="48.42578125" style="2" customWidth="1"/>
    <col min="3807" max="3807" width="11.140625" style="2" customWidth="1"/>
    <col min="3808" max="3808" width="13.7109375" style="2" customWidth="1"/>
    <col min="3809" max="3809" width="11.42578125" style="2" customWidth="1"/>
    <col min="3810" max="3810" width="18.5703125" style="2" customWidth="1"/>
    <col min="3811" max="3811" width="7.7109375" style="2" customWidth="1"/>
    <col min="3812" max="3812" width="11.85546875" style="2" customWidth="1"/>
    <col min="3813" max="3813" width="10.42578125" style="2" customWidth="1"/>
    <col min="3814" max="3814" width="9.140625" style="2"/>
    <col min="3815" max="3815" width="2.140625" style="2" customWidth="1"/>
    <col min="3816" max="3817" width="9.140625" style="2"/>
    <col min="3818" max="3818" width="7.42578125" style="2" customWidth="1"/>
    <col min="3819" max="3819" width="10.28515625" style="2" customWidth="1"/>
    <col min="3820" max="4059" width="9.140625" style="2"/>
    <col min="4060" max="4060" width="11.140625" style="2" customWidth="1"/>
    <col min="4061" max="4061" width="13.85546875" style="2" customWidth="1"/>
    <col min="4062" max="4062" width="48.42578125" style="2" customWidth="1"/>
    <col min="4063" max="4063" width="11.140625" style="2" customWidth="1"/>
    <col min="4064" max="4064" width="13.7109375" style="2" customWidth="1"/>
    <col min="4065" max="4065" width="11.42578125" style="2" customWidth="1"/>
    <col min="4066" max="4066" width="18.5703125" style="2" customWidth="1"/>
    <col min="4067" max="4067" width="7.7109375" style="2" customWidth="1"/>
    <col min="4068" max="4068" width="11.85546875" style="2" customWidth="1"/>
    <col min="4069" max="4069" width="10.42578125" style="2" customWidth="1"/>
    <col min="4070" max="4070" width="9.140625" style="2"/>
    <col min="4071" max="4071" width="2.140625" style="2" customWidth="1"/>
    <col min="4072" max="4073" width="9.140625" style="2"/>
    <col min="4074" max="4074" width="7.42578125" style="2" customWidth="1"/>
    <col min="4075" max="4075" width="10.28515625" style="2" customWidth="1"/>
    <col min="4076" max="4315" width="9.140625" style="2"/>
    <col min="4316" max="4316" width="11.140625" style="2" customWidth="1"/>
    <col min="4317" max="4317" width="13.85546875" style="2" customWidth="1"/>
    <col min="4318" max="4318" width="48.42578125" style="2" customWidth="1"/>
    <col min="4319" max="4319" width="11.140625" style="2" customWidth="1"/>
    <col min="4320" max="4320" width="13.7109375" style="2" customWidth="1"/>
    <col min="4321" max="4321" width="11.42578125" style="2" customWidth="1"/>
    <col min="4322" max="4322" width="18.5703125" style="2" customWidth="1"/>
    <col min="4323" max="4323" width="7.7109375" style="2" customWidth="1"/>
    <col min="4324" max="4324" width="11.85546875" style="2" customWidth="1"/>
    <col min="4325" max="4325" width="10.42578125" style="2" customWidth="1"/>
    <col min="4326" max="4326" width="9.140625" style="2"/>
    <col min="4327" max="4327" width="2.140625" style="2" customWidth="1"/>
    <col min="4328" max="4329" width="9.140625" style="2"/>
    <col min="4330" max="4330" width="7.42578125" style="2" customWidth="1"/>
    <col min="4331" max="4331" width="10.28515625" style="2" customWidth="1"/>
    <col min="4332" max="4571" width="9.140625" style="2"/>
    <col min="4572" max="4572" width="11.140625" style="2" customWidth="1"/>
    <col min="4573" max="4573" width="13.85546875" style="2" customWidth="1"/>
    <col min="4574" max="4574" width="48.42578125" style="2" customWidth="1"/>
    <col min="4575" max="4575" width="11.140625" style="2" customWidth="1"/>
    <col min="4576" max="4576" width="13.7109375" style="2" customWidth="1"/>
    <col min="4577" max="4577" width="11.42578125" style="2" customWidth="1"/>
    <col min="4578" max="4578" width="18.5703125" style="2" customWidth="1"/>
    <col min="4579" max="4579" width="7.7109375" style="2" customWidth="1"/>
    <col min="4580" max="4580" width="11.85546875" style="2" customWidth="1"/>
    <col min="4581" max="4581" width="10.42578125" style="2" customWidth="1"/>
    <col min="4582" max="4582" width="9.140625" style="2"/>
    <col min="4583" max="4583" width="2.140625" style="2" customWidth="1"/>
    <col min="4584" max="4585" width="9.140625" style="2"/>
    <col min="4586" max="4586" width="7.42578125" style="2" customWidth="1"/>
    <col min="4587" max="4587" width="10.28515625" style="2" customWidth="1"/>
    <col min="4588" max="4827" width="9.140625" style="2"/>
    <col min="4828" max="4828" width="11.140625" style="2" customWidth="1"/>
    <col min="4829" max="4829" width="13.85546875" style="2" customWidth="1"/>
    <col min="4830" max="4830" width="48.42578125" style="2" customWidth="1"/>
    <col min="4831" max="4831" width="11.140625" style="2" customWidth="1"/>
    <col min="4832" max="4832" width="13.7109375" style="2" customWidth="1"/>
    <col min="4833" max="4833" width="11.42578125" style="2" customWidth="1"/>
    <col min="4834" max="4834" width="18.5703125" style="2" customWidth="1"/>
    <col min="4835" max="4835" width="7.7109375" style="2" customWidth="1"/>
    <col min="4836" max="4836" width="11.85546875" style="2" customWidth="1"/>
    <col min="4837" max="4837" width="10.42578125" style="2" customWidth="1"/>
    <col min="4838" max="4838" width="9.140625" style="2"/>
    <col min="4839" max="4839" width="2.140625" style="2" customWidth="1"/>
    <col min="4840" max="4841" width="9.140625" style="2"/>
    <col min="4842" max="4842" width="7.42578125" style="2" customWidth="1"/>
    <col min="4843" max="4843" width="10.28515625" style="2" customWidth="1"/>
    <col min="4844" max="5083" width="9.140625" style="2"/>
    <col min="5084" max="5084" width="11.140625" style="2" customWidth="1"/>
    <col min="5085" max="5085" width="13.85546875" style="2" customWidth="1"/>
    <col min="5086" max="5086" width="48.42578125" style="2" customWidth="1"/>
    <col min="5087" max="5087" width="11.140625" style="2" customWidth="1"/>
    <col min="5088" max="5088" width="13.7109375" style="2" customWidth="1"/>
    <col min="5089" max="5089" width="11.42578125" style="2" customWidth="1"/>
    <col min="5090" max="5090" width="18.5703125" style="2" customWidth="1"/>
    <col min="5091" max="5091" width="7.7109375" style="2" customWidth="1"/>
    <col min="5092" max="5092" width="11.85546875" style="2" customWidth="1"/>
    <col min="5093" max="5093" width="10.42578125" style="2" customWidth="1"/>
    <col min="5094" max="5094" width="9.140625" style="2"/>
    <col min="5095" max="5095" width="2.140625" style="2" customWidth="1"/>
    <col min="5096" max="5097" width="9.140625" style="2"/>
    <col min="5098" max="5098" width="7.42578125" style="2" customWidth="1"/>
    <col min="5099" max="5099" width="10.28515625" style="2" customWidth="1"/>
    <col min="5100" max="5339" width="9.140625" style="2"/>
    <col min="5340" max="5340" width="11.140625" style="2" customWidth="1"/>
    <col min="5341" max="5341" width="13.85546875" style="2" customWidth="1"/>
    <col min="5342" max="5342" width="48.42578125" style="2" customWidth="1"/>
    <col min="5343" max="5343" width="11.140625" style="2" customWidth="1"/>
    <col min="5344" max="5344" width="13.7109375" style="2" customWidth="1"/>
    <col min="5345" max="5345" width="11.42578125" style="2" customWidth="1"/>
    <col min="5346" max="5346" width="18.5703125" style="2" customWidth="1"/>
    <col min="5347" max="5347" width="7.7109375" style="2" customWidth="1"/>
    <col min="5348" max="5348" width="11.85546875" style="2" customWidth="1"/>
    <col min="5349" max="5349" width="10.42578125" style="2" customWidth="1"/>
    <col min="5350" max="5350" width="9.140625" style="2"/>
    <col min="5351" max="5351" width="2.140625" style="2" customWidth="1"/>
    <col min="5352" max="5353" width="9.140625" style="2"/>
    <col min="5354" max="5354" width="7.42578125" style="2" customWidth="1"/>
    <col min="5355" max="5355" width="10.28515625" style="2" customWidth="1"/>
    <col min="5356" max="5595" width="9.140625" style="2"/>
    <col min="5596" max="5596" width="11.140625" style="2" customWidth="1"/>
    <col min="5597" max="5597" width="13.85546875" style="2" customWidth="1"/>
    <col min="5598" max="5598" width="48.42578125" style="2" customWidth="1"/>
    <col min="5599" max="5599" width="11.140625" style="2" customWidth="1"/>
    <col min="5600" max="5600" width="13.7109375" style="2" customWidth="1"/>
    <col min="5601" max="5601" width="11.42578125" style="2" customWidth="1"/>
    <col min="5602" max="5602" width="18.5703125" style="2" customWidth="1"/>
    <col min="5603" max="5603" width="7.7109375" style="2" customWidth="1"/>
    <col min="5604" max="5604" width="11.85546875" style="2" customWidth="1"/>
    <col min="5605" max="5605" width="10.42578125" style="2" customWidth="1"/>
    <col min="5606" max="5606" width="9.140625" style="2"/>
    <col min="5607" max="5607" width="2.140625" style="2" customWidth="1"/>
    <col min="5608" max="5609" width="9.140625" style="2"/>
    <col min="5610" max="5610" width="7.42578125" style="2" customWidth="1"/>
    <col min="5611" max="5611" width="10.28515625" style="2" customWidth="1"/>
    <col min="5612" max="5851" width="9.140625" style="2"/>
    <col min="5852" max="5852" width="11.140625" style="2" customWidth="1"/>
    <col min="5853" max="5853" width="13.85546875" style="2" customWidth="1"/>
    <col min="5854" max="5854" width="48.42578125" style="2" customWidth="1"/>
    <col min="5855" max="5855" width="11.140625" style="2" customWidth="1"/>
    <col min="5856" max="5856" width="13.7109375" style="2" customWidth="1"/>
    <col min="5857" max="5857" width="11.42578125" style="2" customWidth="1"/>
    <col min="5858" max="5858" width="18.5703125" style="2" customWidth="1"/>
    <col min="5859" max="5859" width="7.7109375" style="2" customWidth="1"/>
    <col min="5860" max="5860" width="11.85546875" style="2" customWidth="1"/>
    <col min="5861" max="5861" width="10.42578125" style="2" customWidth="1"/>
    <col min="5862" max="5862" width="9.140625" style="2"/>
    <col min="5863" max="5863" width="2.140625" style="2" customWidth="1"/>
    <col min="5864" max="5865" width="9.140625" style="2"/>
    <col min="5866" max="5866" width="7.42578125" style="2" customWidth="1"/>
    <col min="5867" max="5867" width="10.28515625" style="2" customWidth="1"/>
    <col min="5868" max="6107" width="9.140625" style="2"/>
    <col min="6108" max="6108" width="11.140625" style="2" customWidth="1"/>
    <col min="6109" max="6109" width="13.85546875" style="2" customWidth="1"/>
    <col min="6110" max="6110" width="48.42578125" style="2" customWidth="1"/>
    <col min="6111" max="6111" width="11.140625" style="2" customWidth="1"/>
    <col min="6112" max="6112" width="13.7109375" style="2" customWidth="1"/>
    <col min="6113" max="6113" width="11.42578125" style="2" customWidth="1"/>
    <col min="6114" max="6114" width="18.5703125" style="2" customWidth="1"/>
    <col min="6115" max="6115" width="7.7109375" style="2" customWidth="1"/>
    <col min="6116" max="6116" width="11.85546875" style="2" customWidth="1"/>
    <col min="6117" max="6117" width="10.42578125" style="2" customWidth="1"/>
    <col min="6118" max="6118" width="9.140625" style="2"/>
    <col min="6119" max="6119" width="2.140625" style="2" customWidth="1"/>
    <col min="6120" max="6121" width="9.140625" style="2"/>
    <col min="6122" max="6122" width="7.42578125" style="2" customWidth="1"/>
    <col min="6123" max="6123" width="10.28515625" style="2" customWidth="1"/>
    <col min="6124" max="6363" width="9.140625" style="2"/>
    <col min="6364" max="6364" width="11.140625" style="2" customWidth="1"/>
    <col min="6365" max="6365" width="13.85546875" style="2" customWidth="1"/>
    <col min="6366" max="6366" width="48.42578125" style="2" customWidth="1"/>
    <col min="6367" max="6367" width="11.140625" style="2" customWidth="1"/>
    <col min="6368" max="6368" width="13.7109375" style="2" customWidth="1"/>
    <col min="6369" max="6369" width="11.42578125" style="2" customWidth="1"/>
    <col min="6370" max="6370" width="18.5703125" style="2" customWidth="1"/>
    <col min="6371" max="6371" width="7.7109375" style="2" customWidth="1"/>
    <col min="6372" max="6372" width="11.85546875" style="2" customWidth="1"/>
    <col min="6373" max="6373" width="10.42578125" style="2" customWidth="1"/>
    <col min="6374" max="6374" width="9.140625" style="2"/>
    <col min="6375" max="6375" width="2.140625" style="2" customWidth="1"/>
    <col min="6376" max="6377" width="9.140625" style="2"/>
    <col min="6378" max="6378" width="7.42578125" style="2" customWidth="1"/>
    <col min="6379" max="6379" width="10.28515625" style="2" customWidth="1"/>
    <col min="6380" max="6619" width="9.140625" style="2"/>
    <col min="6620" max="6620" width="11.140625" style="2" customWidth="1"/>
    <col min="6621" max="6621" width="13.85546875" style="2" customWidth="1"/>
    <col min="6622" max="6622" width="48.42578125" style="2" customWidth="1"/>
    <col min="6623" max="6623" width="11.140625" style="2" customWidth="1"/>
    <col min="6624" max="6624" width="13.7109375" style="2" customWidth="1"/>
    <col min="6625" max="6625" width="11.42578125" style="2" customWidth="1"/>
    <col min="6626" max="6626" width="18.5703125" style="2" customWidth="1"/>
    <col min="6627" max="6627" width="7.7109375" style="2" customWidth="1"/>
    <col min="6628" max="6628" width="11.85546875" style="2" customWidth="1"/>
    <col min="6629" max="6629" width="10.42578125" style="2" customWidth="1"/>
    <col min="6630" max="6630" width="9.140625" style="2"/>
    <col min="6631" max="6631" width="2.140625" style="2" customWidth="1"/>
    <col min="6632" max="6633" width="9.140625" style="2"/>
    <col min="6634" max="6634" width="7.42578125" style="2" customWidth="1"/>
    <col min="6635" max="6635" width="10.28515625" style="2" customWidth="1"/>
    <col min="6636" max="6875" width="9.140625" style="2"/>
    <col min="6876" max="6876" width="11.140625" style="2" customWidth="1"/>
    <col min="6877" max="6877" width="13.85546875" style="2" customWidth="1"/>
    <col min="6878" max="6878" width="48.42578125" style="2" customWidth="1"/>
    <col min="6879" max="6879" width="11.140625" style="2" customWidth="1"/>
    <col min="6880" max="6880" width="13.7109375" style="2" customWidth="1"/>
    <col min="6881" max="6881" width="11.42578125" style="2" customWidth="1"/>
    <col min="6882" max="6882" width="18.5703125" style="2" customWidth="1"/>
    <col min="6883" max="6883" width="7.7109375" style="2" customWidth="1"/>
    <col min="6884" max="6884" width="11.85546875" style="2" customWidth="1"/>
    <col min="6885" max="6885" width="10.42578125" style="2" customWidth="1"/>
    <col min="6886" max="6886" width="9.140625" style="2"/>
    <col min="6887" max="6887" width="2.140625" style="2" customWidth="1"/>
    <col min="6888" max="6889" width="9.140625" style="2"/>
    <col min="6890" max="6890" width="7.42578125" style="2" customWidth="1"/>
    <col min="6891" max="6891" width="10.28515625" style="2" customWidth="1"/>
    <col min="6892" max="7131" width="9.140625" style="2"/>
    <col min="7132" max="7132" width="11.140625" style="2" customWidth="1"/>
    <col min="7133" max="7133" width="13.85546875" style="2" customWidth="1"/>
    <col min="7134" max="7134" width="48.42578125" style="2" customWidth="1"/>
    <col min="7135" max="7135" width="11.140625" style="2" customWidth="1"/>
    <col min="7136" max="7136" width="13.7109375" style="2" customWidth="1"/>
    <col min="7137" max="7137" width="11.42578125" style="2" customWidth="1"/>
    <col min="7138" max="7138" width="18.5703125" style="2" customWidth="1"/>
    <col min="7139" max="7139" width="7.7109375" style="2" customWidth="1"/>
    <col min="7140" max="7140" width="11.85546875" style="2" customWidth="1"/>
    <col min="7141" max="7141" width="10.42578125" style="2" customWidth="1"/>
    <col min="7142" max="7142" width="9.140625" style="2"/>
    <col min="7143" max="7143" width="2.140625" style="2" customWidth="1"/>
    <col min="7144" max="7145" width="9.140625" style="2"/>
    <col min="7146" max="7146" width="7.42578125" style="2" customWidth="1"/>
    <col min="7147" max="7147" width="10.28515625" style="2" customWidth="1"/>
    <col min="7148" max="7387" width="9.140625" style="2"/>
    <col min="7388" max="7388" width="11.140625" style="2" customWidth="1"/>
    <col min="7389" max="7389" width="13.85546875" style="2" customWidth="1"/>
    <col min="7390" max="7390" width="48.42578125" style="2" customWidth="1"/>
    <col min="7391" max="7391" width="11.140625" style="2" customWidth="1"/>
    <col min="7392" max="7392" width="13.7109375" style="2" customWidth="1"/>
    <col min="7393" max="7393" width="11.42578125" style="2" customWidth="1"/>
    <col min="7394" max="7394" width="18.5703125" style="2" customWidth="1"/>
    <col min="7395" max="7395" width="7.7109375" style="2" customWidth="1"/>
    <col min="7396" max="7396" width="11.85546875" style="2" customWidth="1"/>
    <col min="7397" max="7397" width="10.42578125" style="2" customWidth="1"/>
    <col min="7398" max="7398" width="9.140625" style="2"/>
    <col min="7399" max="7399" width="2.140625" style="2" customWidth="1"/>
    <col min="7400" max="7401" width="9.140625" style="2"/>
    <col min="7402" max="7402" width="7.42578125" style="2" customWidth="1"/>
    <col min="7403" max="7403" width="10.28515625" style="2" customWidth="1"/>
    <col min="7404" max="7643" width="9.140625" style="2"/>
    <col min="7644" max="7644" width="11.140625" style="2" customWidth="1"/>
    <col min="7645" max="7645" width="13.85546875" style="2" customWidth="1"/>
    <col min="7646" max="7646" width="48.42578125" style="2" customWidth="1"/>
    <col min="7647" max="7647" width="11.140625" style="2" customWidth="1"/>
    <col min="7648" max="7648" width="13.7109375" style="2" customWidth="1"/>
    <col min="7649" max="7649" width="11.42578125" style="2" customWidth="1"/>
    <col min="7650" max="7650" width="18.5703125" style="2" customWidth="1"/>
    <col min="7651" max="7651" width="7.7109375" style="2" customWidth="1"/>
    <col min="7652" max="7652" width="11.85546875" style="2" customWidth="1"/>
    <col min="7653" max="7653" width="10.42578125" style="2" customWidth="1"/>
    <col min="7654" max="7654" width="9.140625" style="2"/>
    <col min="7655" max="7655" width="2.140625" style="2" customWidth="1"/>
    <col min="7656" max="7657" width="9.140625" style="2"/>
    <col min="7658" max="7658" width="7.42578125" style="2" customWidth="1"/>
    <col min="7659" max="7659" width="10.28515625" style="2" customWidth="1"/>
    <col min="7660" max="7899" width="9.140625" style="2"/>
    <col min="7900" max="7900" width="11.140625" style="2" customWidth="1"/>
    <col min="7901" max="7901" width="13.85546875" style="2" customWidth="1"/>
    <col min="7902" max="7902" width="48.42578125" style="2" customWidth="1"/>
    <col min="7903" max="7903" width="11.140625" style="2" customWidth="1"/>
    <col min="7904" max="7904" width="13.7109375" style="2" customWidth="1"/>
    <col min="7905" max="7905" width="11.42578125" style="2" customWidth="1"/>
    <col min="7906" max="7906" width="18.5703125" style="2" customWidth="1"/>
    <col min="7907" max="7907" width="7.7109375" style="2" customWidth="1"/>
    <col min="7908" max="7908" width="11.85546875" style="2" customWidth="1"/>
    <col min="7909" max="7909" width="10.42578125" style="2" customWidth="1"/>
    <col min="7910" max="7910" width="9.140625" style="2"/>
    <col min="7911" max="7911" width="2.140625" style="2" customWidth="1"/>
    <col min="7912" max="7913" width="9.140625" style="2"/>
    <col min="7914" max="7914" width="7.42578125" style="2" customWidth="1"/>
    <col min="7915" max="7915" width="10.28515625" style="2" customWidth="1"/>
    <col min="7916" max="8155" width="9.140625" style="2"/>
    <col min="8156" max="8156" width="11.140625" style="2" customWidth="1"/>
    <col min="8157" max="8157" width="13.85546875" style="2" customWidth="1"/>
    <col min="8158" max="8158" width="48.42578125" style="2" customWidth="1"/>
    <col min="8159" max="8159" width="11.140625" style="2" customWidth="1"/>
    <col min="8160" max="8160" width="13.7109375" style="2" customWidth="1"/>
    <col min="8161" max="8161" width="11.42578125" style="2" customWidth="1"/>
    <col min="8162" max="8162" width="18.5703125" style="2" customWidth="1"/>
    <col min="8163" max="8163" width="7.7109375" style="2" customWidth="1"/>
    <col min="8164" max="8164" width="11.85546875" style="2" customWidth="1"/>
    <col min="8165" max="8165" width="10.42578125" style="2" customWidth="1"/>
    <col min="8166" max="8166" width="9.140625" style="2"/>
    <col min="8167" max="8167" width="2.140625" style="2" customWidth="1"/>
    <col min="8168" max="8169" width="9.140625" style="2"/>
    <col min="8170" max="8170" width="7.42578125" style="2" customWidth="1"/>
    <col min="8171" max="8171" width="10.28515625" style="2" customWidth="1"/>
    <col min="8172" max="8411" width="9.140625" style="2"/>
    <col min="8412" max="8412" width="11.140625" style="2" customWidth="1"/>
    <col min="8413" max="8413" width="13.85546875" style="2" customWidth="1"/>
    <col min="8414" max="8414" width="48.42578125" style="2" customWidth="1"/>
    <col min="8415" max="8415" width="11.140625" style="2" customWidth="1"/>
    <col min="8416" max="8416" width="13.7109375" style="2" customWidth="1"/>
    <col min="8417" max="8417" width="11.42578125" style="2" customWidth="1"/>
    <col min="8418" max="8418" width="18.5703125" style="2" customWidth="1"/>
    <col min="8419" max="8419" width="7.7109375" style="2" customWidth="1"/>
    <col min="8420" max="8420" width="11.85546875" style="2" customWidth="1"/>
    <col min="8421" max="8421" width="10.42578125" style="2" customWidth="1"/>
    <col min="8422" max="8422" width="9.140625" style="2"/>
    <col min="8423" max="8423" width="2.140625" style="2" customWidth="1"/>
    <col min="8424" max="8425" width="9.140625" style="2"/>
    <col min="8426" max="8426" width="7.42578125" style="2" customWidth="1"/>
    <col min="8427" max="8427" width="10.28515625" style="2" customWidth="1"/>
    <col min="8428" max="8667" width="9.140625" style="2"/>
    <col min="8668" max="8668" width="11.140625" style="2" customWidth="1"/>
    <col min="8669" max="8669" width="13.85546875" style="2" customWidth="1"/>
    <col min="8670" max="8670" width="48.42578125" style="2" customWidth="1"/>
    <col min="8671" max="8671" width="11.140625" style="2" customWidth="1"/>
    <col min="8672" max="8672" width="13.7109375" style="2" customWidth="1"/>
    <col min="8673" max="8673" width="11.42578125" style="2" customWidth="1"/>
    <col min="8674" max="8674" width="18.5703125" style="2" customWidth="1"/>
    <col min="8675" max="8675" width="7.7109375" style="2" customWidth="1"/>
    <col min="8676" max="8676" width="11.85546875" style="2" customWidth="1"/>
    <col min="8677" max="8677" width="10.42578125" style="2" customWidth="1"/>
    <col min="8678" max="8678" width="9.140625" style="2"/>
    <col min="8679" max="8679" width="2.140625" style="2" customWidth="1"/>
    <col min="8680" max="8681" width="9.140625" style="2"/>
    <col min="8682" max="8682" width="7.42578125" style="2" customWidth="1"/>
    <col min="8683" max="8683" width="10.28515625" style="2" customWidth="1"/>
    <col min="8684" max="8923" width="9.140625" style="2"/>
    <col min="8924" max="8924" width="11.140625" style="2" customWidth="1"/>
    <col min="8925" max="8925" width="13.85546875" style="2" customWidth="1"/>
    <col min="8926" max="8926" width="48.42578125" style="2" customWidth="1"/>
    <col min="8927" max="8927" width="11.140625" style="2" customWidth="1"/>
    <col min="8928" max="8928" width="13.7109375" style="2" customWidth="1"/>
    <col min="8929" max="8929" width="11.42578125" style="2" customWidth="1"/>
    <col min="8930" max="8930" width="18.5703125" style="2" customWidth="1"/>
    <col min="8931" max="8931" width="7.7109375" style="2" customWidth="1"/>
    <col min="8932" max="8932" width="11.85546875" style="2" customWidth="1"/>
    <col min="8933" max="8933" width="10.42578125" style="2" customWidth="1"/>
    <col min="8934" max="8934" width="9.140625" style="2"/>
    <col min="8935" max="8935" width="2.140625" style="2" customWidth="1"/>
    <col min="8936" max="8937" width="9.140625" style="2"/>
    <col min="8938" max="8938" width="7.42578125" style="2" customWidth="1"/>
    <col min="8939" max="8939" width="10.28515625" style="2" customWidth="1"/>
    <col min="8940" max="9179" width="9.140625" style="2"/>
    <col min="9180" max="9180" width="11.140625" style="2" customWidth="1"/>
    <col min="9181" max="9181" width="13.85546875" style="2" customWidth="1"/>
    <col min="9182" max="9182" width="48.42578125" style="2" customWidth="1"/>
    <col min="9183" max="9183" width="11.140625" style="2" customWidth="1"/>
    <col min="9184" max="9184" width="13.7109375" style="2" customWidth="1"/>
    <col min="9185" max="9185" width="11.42578125" style="2" customWidth="1"/>
    <col min="9186" max="9186" width="18.5703125" style="2" customWidth="1"/>
    <col min="9187" max="9187" width="7.7109375" style="2" customWidth="1"/>
    <col min="9188" max="9188" width="11.85546875" style="2" customWidth="1"/>
    <col min="9189" max="9189" width="10.42578125" style="2" customWidth="1"/>
    <col min="9190" max="9190" width="9.140625" style="2"/>
    <col min="9191" max="9191" width="2.140625" style="2" customWidth="1"/>
    <col min="9192" max="9193" width="9.140625" style="2"/>
    <col min="9194" max="9194" width="7.42578125" style="2" customWidth="1"/>
    <col min="9195" max="9195" width="10.28515625" style="2" customWidth="1"/>
    <col min="9196" max="9435" width="9.140625" style="2"/>
    <col min="9436" max="9436" width="11.140625" style="2" customWidth="1"/>
    <col min="9437" max="9437" width="13.85546875" style="2" customWidth="1"/>
    <col min="9438" max="9438" width="48.42578125" style="2" customWidth="1"/>
    <col min="9439" max="9439" width="11.140625" style="2" customWidth="1"/>
    <col min="9440" max="9440" width="13.7109375" style="2" customWidth="1"/>
    <col min="9441" max="9441" width="11.42578125" style="2" customWidth="1"/>
    <col min="9442" max="9442" width="18.5703125" style="2" customWidth="1"/>
    <col min="9443" max="9443" width="7.7109375" style="2" customWidth="1"/>
    <col min="9444" max="9444" width="11.85546875" style="2" customWidth="1"/>
    <col min="9445" max="9445" width="10.42578125" style="2" customWidth="1"/>
    <col min="9446" max="9446" width="9.140625" style="2"/>
    <col min="9447" max="9447" width="2.140625" style="2" customWidth="1"/>
    <col min="9448" max="9449" width="9.140625" style="2"/>
    <col min="9450" max="9450" width="7.42578125" style="2" customWidth="1"/>
    <col min="9451" max="9451" width="10.28515625" style="2" customWidth="1"/>
    <col min="9452" max="9691" width="9.140625" style="2"/>
    <col min="9692" max="9692" width="11.140625" style="2" customWidth="1"/>
    <col min="9693" max="9693" width="13.85546875" style="2" customWidth="1"/>
    <col min="9694" max="9694" width="48.42578125" style="2" customWidth="1"/>
    <col min="9695" max="9695" width="11.140625" style="2" customWidth="1"/>
    <col min="9696" max="9696" width="13.7109375" style="2" customWidth="1"/>
    <col min="9697" max="9697" width="11.42578125" style="2" customWidth="1"/>
    <col min="9698" max="9698" width="18.5703125" style="2" customWidth="1"/>
    <col min="9699" max="9699" width="7.7109375" style="2" customWidth="1"/>
    <col min="9700" max="9700" width="11.85546875" style="2" customWidth="1"/>
    <col min="9701" max="9701" width="10.42578125" style="2" customWidth="1"/>
    <col min="9702" max="9702" width="9.140625" style="2"/>
    <col min="9703" max="9703" width="2.140625" style="2" customWidth="1"/>
    <col min="9704" max="9705" width="9.140625" style="2"/>
    <col min="9706" max="9706" width="7.42578125" style="2" customWidth="1"/>
    <col min="9707" max="9707" width="10.28515625" style="2" customWidth="1"/>
    <col min="9708" max="9947" width="9.140625" style="2"/>
    <col min="9948" max="9948" width="11.140625" style="2" customWidth="1"/>
    <col min="9949" max="9949" width="13.85546875" style="2" customWidth="1"/>
    <col min="9950" max="9950" width="48.42578125" style="2" customWidth="1"/>
    <col min="9951" max="9951" width="11.140625" style="2" customWidth="1"/>
    <col min="9952" max="9952" width="13.7109375" style="2" customWidth="1"/>
    <col min="9953" max="9953" width="11.42578125" style="2" customWidth="1"/>
    <col min="9954" max="9954" width="18.5703125" style="2" customWidth="1"/>
    <col min="9955" max="9955" width="7.7109375" style="2" customWidth="1"/>
    <col min="9956" max="9956" width="11.85546875" style="2" customWidth="1"/>
    <col min="9957" max="9957" width="10.42578125" style="2" customWidth="1"/>
    <col min="9958" max="9958" width="9.140625" style="2"/>
    <col min="9959" max="9959" width="2.140625" style="2" customWidth="1"/>
    <col min="9960" max="9961" width="9.140625" style="2"/>
    <col min="9962" max="9962" width="7.42578125" style="2" customWidth="1"/>
    <col min="9963" max="9963" width="10.28515625" style="2" customWidth="1"/>
    <col min="9964" max="10203" width="9.140625" style="2"/>
    <col min="10204" max="10204" width="11.140625" style="2" customWidth="1"/>
    <col min="10205" max="10205" width="13.85546875" style="2" customWidth="1"/>
    <col min="10206" max="10206" width="48.42578125" style="2" customWidth="1"/>
    <col min="10207" max="10207" width="11.140625" style="2" customWidth="1"/>
    <col min="10208" max="10208" width="13.7109375" style="2" customWidth="1"/>
    <col min="10209" max="10209" width="11.42578125" style="2" customWidth="1"/>
    <col min="10210" max="10210" width="18.5703125" style="2" customWidth="1"/>
    <col min="10211" max="10211" width="7.7109375" style="2" customWidth="1"/>
    <col min="10212" max="10212" width="11.85546875" style="2" customWidth="1"/>
    <col min="10213" max="10213" width="10.42578125" style="2" customWidth="1"/>
    <col min="10214" max="10214" width="9.140625" style="2"/>
    <col min="10215" max="10215" width="2.140625" style="2" customWidth="1"/>
    <col min="10216" max="10217" width="9.140625" style="2"/>
    <col min="10218" max="10218" width="7.42578125" style="2" customWidth="1"/>
    <col min="10219" max="10219" width="10.28515625" style="2" customWidth="1"/>
    <col min="10220" max="10459" width="9.140625" style="2"/>
    <col min="10460" max="10460" width="11.140625" style="2" customWidth="1"/>
    <col min="10461" max="10461" width="13.85546875" style="2" customWidth="1"/>
    <col min="10462" max="10462" width="48.42578125" style="2" customWidth="1"/>
    <col min="10463" max="10463" width="11.140625" style="2" customWidth="1"/>
    <col min="10464" max="10464" width="13.7109375" style="2" customWidth="1"/>
    <col min="10465" max="10465" width="11.42578125" style="2" customWidth="1"/>
    <col min="10466" max="10466" width="18.5703125" style="2" customWidth="1"/>
    <col min="10467" max="10467" width="7.7109375" style="2" customWidth="1"/>
    <col min="10468" max="10468" width="11.85546875" style="2" customWidth="1"/>
    <col min="10469" max="10469" width="10.42578125" style="2" customWidth="1"/>
    <col min="10470" max="10470" width="9.140625" style="2"/>
    <col min="10471" max="10471" width="2.140625" style="2" customWidth="1"/>
    <col min="10472" max="10473" width="9.140625" style="2"/>
    <col min="10474" max="10474" width="7.42578125" style="2" customWidth="1"/>
    <col min="10475" max="10475" width="10.28515625" style="2" customWidth="1"/>
    <col min="10476" max="10715" width="9.140625" style="2"/>
    <col min="10716" max="10716" width="11.140625" style="2" customWidth="1"/>
    <col min="10717" max="10717" width="13.85546875" style="2" customWidth="1"/>
    <col min="10718" max="10718" width="48.42578125" style="2" customWidth="1"/>
    <col min="10719" max="10719" width="11.140625" style="2" customWidth="1"/>
    <col min="10720" max="10720" width="13.7109375" style="2" customWidth="1"/>
    <col min="10721" max="10721" width="11.42578125" style="2" customWidth="1"/>
    <col min="10722" max="10722" width="18.5703125" style="2" customWidth="1"/>
    <col min="10723" max="10723" width="7.7109375" style="2" customWidth="1"/>
    <col min="10724" max="10724" width="11.85546875" style="2" customWidth="1"/>
    <col min="10725" max="10725" width="10.42578125" style="2" customWidth="1"/>
    <col min="10726" max="10726" width="9.140625" style="2"/>
    <col min="10727" max="10727" width="2.140625" style="2" customWidth="1"/>
    <col min="10728" max="10729" width="9.140625" style="2"/>
    <col min="10730" max="10730" width="7.42578125" style="2" customWidth="1"/>
    <col min="10731" max="10731" width="10.28515625" style="2" customWidth="1"/>
    <col min="10732" max="10971" width="9.140625" style="2"/>
    <col min="10972" max="10972" width="11.140625" style="2" customWidth="1"/>
    <col min="10973" max="10973" width="13.85546875" style="2" customWidth="1"/>
    <col min="10974" max="10974" width="48.42578125" style="2" customWidth="1"/>
    <col min="10975" max="10975" width="11.140625" style="2" customWidth="1"/>
    <col min="10976" max="10976" width="13.7109375" style="2" customWidth="1"/>
    <col min="10977" max="10977" width="11.42578125" style="2" customWidth="1"/>
    <col min="10978" max="10978" width="18.5703125" style="2" customWidth="1"/>
    <col min="10979" max="10979" width="7.7109375" style="2" customWidth="1"/>
    <col min="10980" max="10980" width="11.85546875" style="2" customWidth="1"/>
    <col min="10981" max="10981" width="10.42578125" style="2" customWidth="1"/>
    <col min="10982" max="10982" width="9.140625" style="2"/>
    <col min="10983" max="10983" width="2.140625" style="2" customWidth="1"/>
    <col min="10984" max="10985" width="9.140625" style="2"/>
    <col min="10986" max="10986" width="7.42578125" style="2" customWidth="1"/>
    <col min="10987" max="10987" width="10.28515625" style="2" customWidth="1"/>
    <col min="10988" max="11227" width="9.140625" style="2"/>
    <col min="11228" max="11228" width="11.140625" style="2" customWidth="1"/>
    <col min="11229" max="11229" width="13.85546875" style="2" customWidth="1"/>
    <col min="11230" max="11230" width="48.42578125" style="2" customWidth="1"/>
    <col min="11231" max="11231" width="11.140625" style="2" customWidth="1"/>
    <col min="11232" max="11232" width="13.7109375" style="2" customWidth="1"/>
    <col min="11233" max="11233" width="11.42578125" style="2" customWidth="1"/>
    <col min="11234" max="11234" width="18.5703125" style="2" customWidth="1"/>
    <col min="11235" max="11235" width="7.7109375" style="2" customWidth="1"/>
    <col min="11236" max="11236" width="11.85546875" style="2" customWidth="1"/>
    <col min="11237" max="11237" width="10.42578125" style="2" customWidth="1"/>
    <col min="11238" max="11238" width="9.140625" style="2"/>
    <col min="11239" max="11239" width="2.140625" style="2" customWidth="1"/>
    <col min="11240" max="11241" width="9.140625" style="2"/>
    <col min="11242" max="11242" width="7.42578125" style="2" customWidth="1"/>
    <col min="11243" max="11243" width="10.28515625" style="2" customWidth="1"/>
    <col min="11244" max="11483" width="9.140625" style="2"/>
    <col min="11484" max="11484" width="11.140625" style="2" customWidth="1"/>
    <col min="11485" max="11485" width="13.85546875" style="2" customWidth="1"/>
    <col min="11486" max="11486" width="48.42578125" style="2" customWidth="1"/>
    <col min="11487" max="11487" width="11.140625" style="2" customWidth="1"/>
    <col min="11488" max="11488" width="13.7109375" style="2" customWidth="1"/>
    <col min="11489" max="11489" width="11.42578125" style="2" customWidth="1"/>
    <col min="11490" max="11490" width="18.5703125" style="2" customWidth="1"/>
    <col min="11491" max="11491" width="7.7109375" style="2" customWidth="1"/>
    <col min="11492" max="11492" width="11.85546875" style="2" customWidth="1"/>
    <col min="11493" max="11493" width="10.42578125" style="2" customWidth="1"/>
    <col min="11494" max="11494" width="9.140625" style="2"/>
    <col min="11495" max="11495" width="2.140625" style="2" customWidth="1"/>
    <col min="11496" max="11497" width="9.140625" style="2"/>
    <col min="11498" max="11498" width="7.42578125" style="2" customWidth="1"/>
    <col min="11499" max="11499" width="10.28515625" style="2" customWidth="1"/>
    <col min="11500" max="11739" width="9.140625" style="2"/>
    <col min="11740" max="11740" width="11.140625" style="2" customWidth="1"/>
    <col min="11741" max="11741" width="13.85546875" style="2" customWidth="1"/>
    <col min="11742" max="11742" width="48.42578125" style="2" customWidth="1"/>
    <col min="11743" max="11743" width="11.140625" style="2" customWidth="1"/>
    <col min="11744" max="11744" width="13.7109375" style="2" customWidth="1"/>
    <col min="11745" max="11745" width="11.42578125" style="2" customWidth="1"/>
    <col min="11746" max="11746" width="18.5703125" style="2" customWidth="1"/>
    <col min="11747" max="11747" width="7.7109375" style="2" customWidth="1"/>
    <col min="11748" max="11748" width="11.85546875" style="2" customWidth="1"/>
    <col min="11749" max="11749" width="10.42578125" style="2" customWidth="1"/>
    <col min="11750" max="11750" width="9.140625" style="2"/>
    <col min="11751" max="11751" width="2.140625" style="2" customWidth="1"/>
    <col min="11752" max="11753" width="9.140625" style="2"/>
    <col min="11754" max="11754" width="7.42578125" style="2" customWidth="1"/>
    <col min="11755" max="11755" width="10.28515625" style="2" customWidth="1"/>
    <col min="11756" max="11995" width="9.140625" style="2"/>
    <col min="11996" max="11996" width="11.140625" style="2" customWidth="1"/>
    <col min="11997" max="11997" width="13.85546875" style="2" customWidth="1"/>
    <col min="11998" max="11998" width="48.42578125" style="2" customWidth="1"/>
    <col min="11999" max="11999" width="11.140625" style="2" customWidth="1"/>
    <col min="12000" max="12000" width="13.7109375" style="2" customWidth="1"/>
    <col min="12001" max="12001" width="11.42578125" style="2" customWidth="1"/>
    <col min="12002" max="12002" width="18.5703125" style="2" customWidth="1"/>
    <col min="12003" max="12003" width="7.7109375" style="2" customWidth="1"/>
    <col min="12004" max="12004" width="11.85546875" style="2" customWidth="1"/>
    <col min="12005" max="12005" width="10.42578125" style="2" customWidth="1"/>
    <col min="12006" max="12006" width="9.140625" style="2"/>
    <col min="12007" max="12007" width="2.140625" style="2" customWidth="1"/>
    <col min="12008" max="12009" width="9.140625" style="2"/>
    <col min="12010" max="12010" width="7.42578125" style="2" customWidth="1"/>
    <col min="12011" max="12011" width="10.28515625" style="2" customWidth="1"/>
    <col min="12012" max="12251" width="9.140625" style="2"/>
    <col min="12252" max="12252" width="11.140625" style="2" customWidth="1"/>
    <col min="12253" max="12253" width="13.85546875" style="2" customWidth="1"/>
    <col min="12254" max="12254" width="48.42578125" style="2" customWidth="1"/>
    <col min="12255" max="12255" width="11.140625" style="2" customWidth="1"/>
    <col min="12256" max="12256" width="13.7109375" style="2" customWidth="1"/>
    <col min="12257" max="12257" width="11.42578125" style="2" customWidth="1"/>
    <col min="12258" max="12258" width="18.5703125" style="2" customWidth="1"/>
    <col min="12259" max="12259" width="7.7109375" style="2" customWidth="1"/>
    <col min="12260" max="12260" width="11.85546875" style="2" customWidth="1"/>
    <col min="12261" max="12261" width="10.42578125" style="2" customWidth="1"/>
    <col min="12262" max="12262" width="9.140625" style="2"/>
    <col min="12263" max="12263" width="2.140625" style="2" customWidth="1"/>
    <col min="12264" max="12265" width="9.140625" style="2"/>
    <col min="12266" max="12266" width="7.42578125" style="2" customWidth="1"/>
    <col min="12267" max="12267" width="10.28515625" style="2" customWidth="1"/>
    <col min="12268" max="12507" width="9.140625" style="2"/>
    <col min="12508" max="12508" width="11.140625" style="2" customWidth="1"/>
    <col min="12509" max="12509" width="13.85546875" style="2" customWidth="1"/>
    <col min="12510" max="12510" width="48.42578125" style="2" customWidth="1"/>
    <col min="12511" max="12511" width="11.140625" style="2" customWidth="1"/>
    <col min="12512" max="12512" width="13.7109375" style="2" customWidth="1"/>
    <col min="12513" max="12513" width="11.42578125" style="2" customWidth="1"/>
    <col min="12514" max="12514" width="18.5703125" style="2" customWidth="1"/>
    <col min="12515" max="12515" width="7.7109375" style="2" customWidth="1"/>
    <col min="12516" max="12516" width="11.85546875" style="2" customWidth="1"/>
    <col min="12517" max="12517" width="10.42578125" style="2" customWidth="1"/>
    <col min="12518" max="12518" width="9.140625" style="2"/>
    <col min="12519" max="12519" width="2.140625" style="2" customWidth="1"/>
    <col min="12520" max="12521" width="9.140625" style="2"/>
    <col min="12522" max="12522" width="7.42578125" style="2" customWidth="1"/>
    <col min="12523" max="12523" width="10.28515625" style="2" customWidth="1"/>
    <col min="12524" max="12763" width="9.140625" style="2"/>
    <col min="12764" max="12764" width="11.140625" style="2" customWidth="1"/>
    <col min="12765" max="12765" width="13.85546875" style="2" customWidth="1"/>
    <col min="12766" max="12766" width="48.42578125" style="2" customWidth="1"/>
    <col min="12767" max="12767" width="11.140625" style="2" customWidth="1"/>
    <col min="12768" max="12768" width="13.7109375" style="2" customWidth="1"/>
    <col min="12769" max="12769" width="11.42578125" style="2" customWidth="1"/>
    <col min="12770" max="12770" width="18.5703125" style="2" customWidth="1"/>
    <col min="12771" max="12771" width="7.7109375" style="2" customWidth="1"/>
    <col min="12772" max="12772" width="11.85546875" style="2" customWidth="1"/>
    <col min="12773" max="12773" width="10.42578125" style="2" customWidth="1"/>
    <col min="12774" max="12774" width="9.140625" style="2"/>
    <col min="12775" max="12775" width="2.140625" style="2" customWidth="1"/>
    <col min="12776" max="12777" width="9.140625" style="2"/>
    <col min="12778" max="12778" width="7.42578125" style="2" customWidth="1"/>
    <col min="12779" max="12779" width="10.28515625" style="2" customWidth="1"/>
    <col min="12780" max="13019" width="9.140625" style="2"/>
    <col min="13020" max="13020" width="11.140625" style="2" customWidth="1"/>
    <col min="13021" max="13021" width="13.85546875" style="2" customWidth="1"/>
    <col min="13022" max="13022" width="48.42578125" style="2" customWidth="1"/>
    <col min="13023" max="13023" width="11.140625" style="2" customWidth="1"/>
    <col min="13024" max="13024" width="13.7109375" style="2" customWidth="1"/>
    <col min="13025" max="13025" width="11.42578125" style="2" customWidth="1"/>
    <col min="13026" max="13026" width="18.5703125" style="2" customWidth="1"/>
    <col min="13027" max="13027" width="7.7109375" style="2" customWidth="1"/>
    <col min="13028" max="13028" width="11.85546875" style="2" customWidth="1"/>
    <col min="13029" max="13029" width="10.42578125" style="2" customWidth="1"/>
    <col min="13030" max="13030" width="9.140625" style="2"/>
    <col min="13031" max="13031" width="2.140625" style="2" customWidth="1"/>
    <col min="13032" max="13033" width="9.140625" style="2"/>
    <col min="13034" max="13034" width="7.42578125" style="2" customWidth="1"/>
    <col min="13035" max="13035" width="10.28515625" style="2" customWidth="1"/>
    <col min="13036" max="13275" width="9.140625" style="2"/>
    <col min="13276" max="13276" width="11.140625" style="2" customWidth="1"/>
    <col min="13277" max="13277" width="13.85546875" style="2" customWidth="1"/>
    <col min="13278" max="13278" width="48.42578125" style="2" customWidth="1"/>
    <col min="13279" max="13279" width="11.140625" style="2" customWidth="1"/>
    <col min="13280" max="13280" width="13.7109375" style="2" customWidth="1"/>
    <col min="13281" max="13281" width="11.42578125" style="2" customWidth="1"/>
    <col min="13282" max="13282" width="18.5703125" style="2" customWidth="1"/>
    <col min="13283" max="13283" width="7.7109375" style="2" customWidth="1"/>
    <col min="13284" max="13284" width="11.85546875" style="2" customWidth="1"/>
    <col min="13285" max="13285" width="10.42578125" style="2" customWidth="1"/>
    <col min="13286" max="13286" width="9.140625" style="2"/>
    <col min="13287" max="13287" width="2.140625" style="2" customWidth="1"/>
    <col min="13288" max="13289" width="9.140625" style="2"/>
    <col min="13290" max="13290" width="7.42578125" style="2" customWidth="1"/>
    <col min="13291" max="13291" width="10.28515625" style="2" customWidth="1"/>
    <col min="13292" max="13531" width="9.140625" style="2"/>
    <col min="13532" max="13532" width="11.140625" style="2" customWidth="1"/>
    <col min="13533" max="13533" width="13.85546875" style="2" customWidth="1"/>
    <col min="13534" max="13534" width="48.42578125" style="2" customWidth="1"/>
    <col min="13535" max="13535" width="11.140625" style="2" customWidth="1"/>
    <col min="13536" max="13536" width="13.7109375" style="2" customWidth="1"/>
    <col min="13537" max="13537" width="11.42578125" style="2" customWidth="1"/>
    <col min="13538" max="13538" width="18.5703125" style="2" customWidth="1"/>
    <col min="13539" max="13539" width="7.7109375" style="2" customWidth="1"/>
    <col min="13540" max="13540" width="11.85546875" style="2" customWidth="1"/>
    <col min="13541" max="13541" width="10.42578125" style="2" customWidth="1"/>
    <col min="13542" max="13542" width="9.140625" style="2"/>
    <col min="13543" max="13543" width="2.140625" style="2" customWidth="1"/>
    <col min="13544" max="13545" width="9.140625" style="2"/>
    <col min="13546" max="13546" width="7.42578125" style="2" customWidth="1"/>
    <col min="13547" max="13547" width="10.28515625" style="2" customWidth="1"/>
    <col min="13548" max="13787" width="9.140625" style="2"/>
    <col min="13788" max="13788" width="11.140625" style="2" customWidth="1"/>
    <col min="13789" max="13789" width="13.85546875" style="2" customWidth="1"/>
    <col min="13790" max="13790" width="48.42578125" style="2" customWidth="1"/>
    <col min="13791" max="13791" width="11.140625" style="2" customWidth="1"/>
    <col min="13792" max="13792" width="13.7109375" style="2" customWidth="1"/>
    <col min="13793" max="13793" width="11.42578125" style="2" customWidth="1"/>
    <col min="13794" max="13794" width="18.5703125" style="2" customWidth="1"/>
    <col min="13795" max="13795" width="7.7109375" style="2" customWidth="1"/>
    <col min="13796" max="13796" width="11.85546875" style="2" customWidth="1"/>
    <col min="13797" max="13797" width="10.42578125" style="2" customWidth="1"/>
    <col min="13798" max="13798" width="9.140625" style="2"/>
    <col min="13799" max="13799" width="2.140625" style="2" customWidth="1"/>
    <col min="13800" max="13801" width="9.140625" style="2"/>
    <col min="13802" max="13802" width="7.42578125" style="2" customWidth="1"/>
    <col min="13803" max="13803" width="10.28515625" style="2" customWidth="1"/>
    <col min="13804" max="14043" width="9.140625" style="2"/>
    <col min="14044" max="14044" width="11.140625" style="2" customWidth="1"/>
    <col min="14045" max="14045" width="13.85546875" style="2" customWidth="1"/>
    <col min="14046" max="14046" width="48.42578125" style="2" customWidth="1"/>
    <col min="14047" max="14047" width="11.140625" style="2" customWidth="1"/>
    <col min="14048" max="14048" width="13.7109375" style="2" customWidth="1"/>
    <col min="14049" max="14049" width="11.42578125" style="2" customWidth="1"/>
    <col min="14050" max="14050" width="18.5703125" style="2" customWidth="1"/>
    <col min="14051" max="14051" width="7.7109375" style="2" customWidth="1"/>
    <col min="14052" max="14052" width="11.85546875" style="2" customWidth="1"/>
    <col min="14053" max="14053" width="10.42578125" style="2" customWidth="1"/>
    <col min="14054" max="14054" width="9.140625" style="2"/>
    <col min="14055" max="14055" width="2.140625" style="2" customWidth="1"/>
    <col min="14056" max="14057" width="9.140625" style="2"/>
    <col min="14058" max="14058" width="7.42578125" style="2" customWidth="1"/>
    <col min="14059" max="14059" width="10.28515625" style="2" customWidth="1"/>
    <col min="14060" max="14299" width="9.140625" style="2"/>
    <col min="14300" max="14300" width="11.140625" style="2" customWidth="1"/>
    <col min="14301" max="14301" width="13.85546875" style="2" customWidth="1"/>
    <col min="14302" max="14302" width="48.42578125" style="2" customWidth="1"/>
    <col min="14303" max="14303" width="11.140625" style="2" customWidth="1"/>
    <col min="14304" max="14304" width="13.7109375" style="2" customWidth="1"/>
    <col min="14305" max="14305" width="11.42578125" style="2" customWidth="1"/>
    <col min="14306" max="14306" width="18.5703125" style="2" customWidth="1"/>
    <col min="14307" max="14307" width="7.7109375" style="2" customWidth="1"/>
    <col min="14308" max="14308" width="11.85546875" style="2" customWidth="1"/>
    <col min="14309" max="14309" width="10.42578125" style="2" customWidth="1"/>
    <col min="14310" max="14310" width="9.140625" style="2"/>
    <col min="14311" max="14311" width="2.140625" style="2" customWidth="1"/>
    <col min="14312" max="14313" width="9.140625" style="2"/>
    <col min="14314" max="14314" width="7.42578125" style="2" customWidth="1"/>
    <col min="14315" max="14315" width="10.28515625" style="2" customWidth="1"/>
    <col min="14316" max="14555" width="9.140625" style="2"/>
    <col min="14556" max="14556" width="11.140625" style="2" customWidth="1"/>
    <col min="14557" max="14557" width="13.85546875" style="2" customWidth="1"/>
    <col min="14558" max="14558" width="48.42578125" style="2" customWidth="1"/>
    <col min="14559" max="14559" width="11.140625" style="2" customWidth="1"/>
    <col min="14560" max="14560" width="13.7109375" style="2" customWidth="1"/>
    <col min="14561" max="14561" width="11.42578125" style="2" customWidth="1"/>
    <col min="14562" max="14562" width="18.5703125" style="2" customWidth="1"/>
    <col min="14563" max="14563" width="7.7109375" style="2" customWidth="1"/>
    <col min="14564" max="14564" width="11.85546875" style="2" customWidth="1"/>
    <col min="14565" max="14565" width="10.42578125" style="2" customWidth="1"/>
    <col min="14566" max="14566" width="9.140625" style="2"/>
    <col min="14567" max="14567" width="2.140625" style="2" customWidth="1"/>
    <col min="14568" max="14569" width="9.140625" style="2"/>
    <col min="14570" max="14570" width="7.42578125" style="2" customWidth="1"/>
    <col min="14571" max="14571" width="10.28515625" style="2" customWidth="1"/>
    <col min="14572" max="14811" width="9.140625" style="2"/>
    <col min="14812" max="14812" width="11.140625" style="2" customWidth="1"/>
    <col min="14813" max="14813" width="13.85546875" style="2" customWidth="1"/>
    <col min="14814" max="14814" width="48.42578125" style="2" customWidth="1"/>
    <col min="14815" max="14815" width="11.140625" style="2" customWidth="1"/>
    <col min="14816" max="14816" width="13.7109375" style="2" customWidth="1"/>
    <col min="14817" max="14817" width="11.42578125" style="2" customWidth="1"/>
    <col min="14818" max="14818" width="18.5703125" style="2" customWidth="1"/>
    <col min="14819" max="14819" width="7.7109375" style="2" customWidth="1"/>
    <col min="14820" max="14820" width="11.85546875" style="2" customWidth="1"/>
    <col min="14821" max="14821" width="10.42578125" style="2" customWidth="1"/>
    <col min="14822" max="14822" width="9.140625" style="2"/>
    <col min="14823" max="14823" width="2.140625" style="2" customWidth="1"/>
    <col min="14824" max="14825" width="9.140625" style="2"/>
    <col min="14826" max="14826" width="7.42578125" style="2" customWidth="1"/>
    <col min="14827" max="14827" width="10.28515625" style="2" customWidth="1"/>
    <col min="14828" max="15067" width="9.140625" style="2"/>
    <col min="15068" max="15068" width="11.140625" style="2" customWidth="1"/>
    <col min="15069" max="15069" width="13.85546875" style="2" customWidth="1"/>
    <col min="15070" max="15070" width="48.42578125" style="2" customWidth="1"/>
    <col min="15071" max="15071" width="11.140625" style="2" customWidth="1"/>
    <col min="15072" max="15072" width="13.7109375" style="2" customWidth="1"/>
    <col min="15073" max="15073" width="11.42578125" style="2" customWidth="1"/>
    <col min="15074" max="15074" width="18.5703125" style="2" customWidth="1"/>
    <col min="15075" max="15075" width="7.7109375" style="2" customWidth="1"/>
    <col min="15076" max="15076" width="11.85546875" style="2" customWidth="1"/>
    <col min="15077" max="15077" width="10.42578125" style="2" customWidth="1"/>
    <col min="15078" max="15078" width="9.140625" style="2"/>
    <col min="15079" max="15079" width="2.140625" style="2" customWidth="1"/>
    <col min="15080" max="15081" width="9.140625" style="2"/>
    <col min="15082" max="15082" width="7.42578125" style="2" customWidth="1"/>
    <col min="15083" max="15083" width="10.28515625" style="2" customWidth="1"/>
    <col min="15084" max="15323" width="9.140625" style="2"/>
    <col min="15324" max="15324" width="11.140625" style="2" customWidth="1"/>
    <col min="15325" max="15325" width="13.85546875" style="2" customWidth="1"/>
    <col min="15326" max="15326" width="48.42578125" style="2" customWidth="1"/>
    <col min="15327" max="15327" width="11.140625" style="2" customWidth="1"/>
    <col min="15328" max="15328" width="13.7109375" style="2" customWidth="1"/>
    <col min="15329" max="15329" width="11.42578125" style="2" customWidth="1"/>
    <col min="15330" max="15330" width="18.5703125" style="2" customWidth="1"/>
    <col min="15331" max="15331" width="7.7109375" style="2" customWidth="1"/>
    <col min="15332" max="15332" width="11.85546875" style="2" customWidth="1"/>
    <col min="15333" max="15333" width="10.42578125" style="2" customWidth="1"/>
    <col min="15334" max="15334" width="9.140625" style="2"/>
    <col min="15335" max="15335" width="2.140625" style="2" customWidth="1"/>
    <col min="15336" max="15337" width="9.140625" style="2"/>
    <col min="15338" max="15338" width="7.42578125" style="2" customWidth="1"/>
    <col min="15339" max="15339" width="10.28515625" style="2" customWidth="1"/>
    <col min="15340" max="15579" width="9.140625" style="2"/>
    <col min="15580" max="15580" width="11.140625" style="2" customWidth="1"/>
    <col min="15581" max="15581" width="13.85546875" style="2" customWidth="1"/>
    <col min="15582" max="15582" width="48.42578125" style="2" customWidth="1"/>
    <col min="15583" max="15583" width="11.140625" style="2" customWidth="1"/>
    <col min="15584" max="15584" width="13.7109375" style="2" customWidth="1"/>
    <col min="15585" max="15585" width="11.42578125" style="2" customWidth="1"/>
    <col min="15586" max="15586" width="18.5703125" style="2" customWidth="1"/>
    <col min="15587" max="15587" width="7.7109375" style="2" customWidth="1"/>
    <col min="15588" max="15588" width="11.85546875" style="2" customWidth="1"/>
    <col min="15589" max="15589" width="10.42578125" style="2" customWidth="1"/>
    <col min="15590" max="15590" width="9.140625" style="2"/>
    <col min="15591" max="15591" width="2.140625" style="2" customWidth="1"/>
    <col min="15592" max="15593" width="9.140625" style="2"/>
    <col min="15594" max="15594" width="7.42578125" style="2" customWidth="1"/>
    <col min="15595" max="15595" width="10.28515625" style="2" customWidth="1"/>
    <col min="15596" max="15835" width="9.140625" style="2"/>
    <col min="15836" max="15836" width="11.140625" style="2" customWidth="1"/>
    <col min="15837" max="15837" width="13.85546875" style="2" customWidth="1"/>
    <col min="15838" max="15838" width="48.42578125" style="2" customWidth="1"/>
    <col min="15839" max="15839" width="11.140625" style="2" customWidth="1"/>
    <col min="15840" max="15840" width="13.7109375" style="2" customWidth="1"/>
    <col min="15841" max="15841" width="11.42578125" style="2" customWidth="1"/>
    <col min="15842" max="15842" width="18.5703125" style="2" customWidth="1"/>
    <col min="15843" max="15843" width="7.7109375" style="2" customWidth="1"/>
    <col min="15844" max="15844" width="11.85546875" style="2" customWidth="1"/>
    <col min="15845" max="15845" width="10.42578125" style="2" customWidth="1"/>
    <col min="15846" max="15846" width="9.140625" style="2"/>
    <col min="15847" max="15847" width="2.140625" style="2" customWidth="1"/>
    <col min="15848" max="15849" width="9.140625" style="2"/>
    <col min="15850" max="15850" width="7.42578125" style="2" customWidth="1"/>
    <col min="15851" max="15851" width="10.28515625" style="2" customWidth="1"/>
    <col min="15852" max="16091" width="9.140625" style="2"/>
    <col min="16092" max="16092" width="11.140625" style="2" customWidth="1"/>
    <col min="16093" max="16093" width="13.85546875" style="2" customWidth="1"/>
    <col min="16094" max="16094" width="48.42578125" style="2" customWidth="1"/>
    <col min="16095" max="16095" width="11.140625" style="2" customWidth="1"/>
    <col min="16096" max="16096" width="13.7109375" style="2" customWidth="1"/>
    <col min="16097" max="16097" width="11.42578125" style="2" customWidth="1"/>
    <col min="16098" max="16098" width="18.5703125" style="2" customWidth="1"/>
    <col min="16099" max="16099" width="7.7109375" style="2" customWidth="1"/>
    <col min="16100" max="16100" width="11.85546875" style="2" customWidth="1"/>
    <col min="16101" max="16101" width="10.42578125" style="2" customWidth="1"/>
    <col min="16102" max="16102" width="9.140625" style="2"/>
    <col min="16103" max="16103" width="2.140625" style="2" customWidth="1"/>
    <col min="16104" max="16105" width="9.140625" style="2"/>
    <col min="16106" max="16106" width="7.42578125" style="2" customWidth="1"/>
    <col min="16107" max="16107" width="10.28515625" style="2" customWidth="1"/>
    <col min="16108" max="16384" width="9.140625" style="2"/>
  </cols>
  <sheetData>
    <row r="1" spans="1:9" s="497" customFormat="1" ht="19.5" thickBot="1">
      <c r="A1" s="123"/>
      <c r="B1" s="127"/>
      <c r="C1" s="127"/>
      <c r="D1" s="127"/>
      <c r="E1" s="121"/>
      <c r="F1" s="122"/>
      <c r="G1" s="122"/>
      <c r="H1" s="43"/>
      <c r="I1" s="606">
        <f>SUM(G5:G27)</f>
        <v>135088.69550099998</v>
      </c>
    </row>
    <row r="2" spans="1:9" s="497" customFormat="1" ht="16.5" thickBot="1">
      <c r="A2" s="143"/>
      <c r="B2" s="299"/>
      <c r="C2" s="636"/>
      <c r="D2" s="637"/>
      <c r="E2" s="637"/>
      <c r="F2" s="637"/>
      <c r="G2" s="638"/>
      <c r="H2" s="43"/>
      <c r="I2" s="606">
        <v>135088.69550099998</v>
      </c>
    </row>
    <row r="3" spans="1:9" s="497" customFormat="1" ht="16.5" thickBot="1">
      <c r="A3" s="143"/>
      <c r="B3" s="299" t="s">
        <v>108</v>
      </c>
      <c r="C3" s="636" t="s">
        <v>157</v>
      </c>
      <c r="D3" s="637"/>
      <c r="E3" s="637"/>
      <c r="F3" s="637"/>
      <c r="G3" s="638"/>
      <c r="H3" s="43"/>
      <c r="I3" s="607">
        <f>I1-I2</f>
        <v>0</v>
      </c>
    </row>
    <row r="4" spans="1:9" s="145" customFormat="1" ht="26.25" thickBot="1">
      <c r="A4" s="180" t="s">
        <v>8</v>
      </c>
      <c r="B4" s="175" t="s">
        <v>9</v>
      </c>
      <c r="C4" s="243" t="s">
        <v>0</v>
      </c>
      <c r="D4" s="176" t="s">
        <v>10</v>
      </c>
      <c r="E4" s="227" t="s">
        <v>11</v>
      </c>
      <c r="F4" s="244" t="s">
        <v>12</v>
      </c>
      <c r="G4" s="245" t="s">
        <v>13</v>
      </c>
    </row>
    <row r="5" spans="1:9" s="145" customFormat="1" ht="75.75" thickBot="1">
      <c r="A5" s="179"/>
      <c r="B5" s="253">
        <v>92743</v>
      </c>
      <c r="C5" s="263" t="s">
        <v>109</v>
      </c>
      <c r="D5" s="253" t="s">
        <v>2</v>
      </c>
      <c r="E5" s="470">
        <v>136.22</v>
      </c>
      <c r="F5" s="463">
        <v>528.53</v>
      </c>
      <c r="G5" s="545">
        <f t="shared" ref="G5:G27" si="0">E5*F5</f>
        <v>71996.356599999999</v>
      </c>
    </row>
    <row r="6" spans="1:9" s="145" customFormat="1" ht="30.75" thickBot="1">
      <c r="A6" s="179"/>
      <c r="B6" s="253">
        <v>73698</v>
      </c>
      <c r="C6" s="246" t="s">
        <v>176</v>
      </c>
      <c r="D6" s="241" t="s">
        <v>2</v>
      </c>
      <c r="E6" s="470">
        <v>89.71</v>
      </c>
      <c r="F6" s="463">
        <v>255.89</v>
      </c>
      <c r="G6" s="545">
        <f t="shared" si="0"/>
        <v>22955.891899999999</v>
      </c>
    </row>
    <row r="7" spans="1:9" s="145" customFormat="1" ht="45.75" thickBot="1">
      <c r="A7" s="179"/>
      <c r="B7" s="241">
        <v>4730</v>
      </c>
      <c r="C7" s="242" t="s">
        <v>117</v>
      </c>
      <c r="D7" s="253" t="s">
        <v>2</v>
      </c>
      <c r="E7" s="470">
        <v>89.71</v>
      </c>
      <c r="F7" s="463">
        <v>88.66</v>
      </c>
      <c r="G7" s="545">
        <f t="shared" si="0"/>
        <v>7953.6885999999995</v>
      </c>
    </row>
    <row r="8" spans="1:9" s="145" customFormat="1" ht="45.75" thickBot="1">
      <c r="A8" s="179"/>
      <c r="B8" s="412">
        <v>95878</v>
      </c>
      <c r="C8" s="406" t="s">
        <v>85</v>
      </c>
      <c r="D8" s="239" t="s">
        <v>7</v>
      </c>
      <c r="E8" s="470">
        <v>9912.2876999999989</v>
      </c>
      <c r="F8" s="463">
        <v>0.67</v>
      </c>
      <c r="G8" s="545">
        <f t="shared" si="0"/>
        <v>6641.2327589999995</v>
      </c>
    </row>
    <row r="9" spans="1:9" s="145" customFormat="1" ht="60.75" thickBot="1">
      <c r="A9" s="179"/>
      <c r="B9" s="241">
        <v>1525</v>
      </c>
      <c r="C9" s="242" t="s">
        <v>110</v>
      </c>
      <c r="D9" s="241" t="s">
        <v>2</v>
      </c>
      <c r="E9" s="470">
        <v>18.899999999999999</v>
      </c>
      <c r="F9" s="463">
        <v>311.3</v>
      </c>
      <c r="G9" s="545">
        <f t="shared" si="0"/>
        <v>5883.57</v>
      </c>
    </row>
    <row r="10" spans="1:9" s="145" customFormat="1" ht="60.75" thickBot="1">
      <c r="A10" s="179"/>
      <c r="B10" s="239">
        <v>94991</v>
      </c>
      <c r="C10" s="356" t="s">
        <v>292</v>
      </c>
      <c r="D10" s="241" t="s">
        <v>2</v>
      </c>
      <c r="E10" s="470">
        <v>9.6</v>
      </c>
      <c r="F10" s="463">
        <v>425.09</v>
      </c>
      <c r="G10" s="545">
        <f t="shared" si="0"/>
        <v>4080.8639999999996</v>
      </c>
    </row>
    <row r="11" spans="1:9" s="145" customFormat="1" ht="90.75" thickBot="1">
      <c r="A11" s="179"/>
      <c r="B11" s="372" t="s">
        <v>286</v>
      </c>
      <c r="C11" s="152" t="s">
        <v>473</v>
      </c>
      <c r="D11" s="241" t="s">
        <v>70</v>
      </c>
      <c r="E11" s="390">
        <v>120</v>
      </c>
      <c r="F11" s="463">
        <v>28.89</v>
      </c>
      <c r="G11" s="545">
        <f t="shared" si="0"/>
        <v>3466.8</v>
      </c>
    </row>
    <row r="12" spans="1:9" s="145" customFormat="1" ht="30.75" thickBot="1">
      <c r="A12" s="179"/>
      <c r="B12" s="239">
        <v>6077</v>
      </c>
      <c r="C12" s="242" t="s">
        <v>79</v>
      </c>
      <c r="D12" s="241" t="s">
        <v>16</v>
      </c>
      <c r="E12" s="470">
        <v>194.61</v>
      </c>
      <c r="F12" s="463">
        <v>16.29</v>
      </c>
      <c r="G12" s="545">
        <f t="shared" si="0"/>
        <v>3170.1968999999999</v>
      </c>
    </row>
    <row r="13" spans="1:9" s="145" customFormat="1" ht="15.75" thickBot="1">
      <c r="A13" s="179"/>
      <c r="B13" s="241">
        <v>98504</v>
      </c>
      <c r="C13" s="242" t="s">
        <v>95</v>
      </c>
      <c r="D13" s="256" t="s">
        <v>69</v>
      </c>
      <c r="E13" s="470">
        <v>315</v>
      </c>
      <c r="F13" s="463">
        <v>8.35</v>
      </c>
      <c r="G13" s="545">
        <f t="shared" si="0"/>
        <v>2630.25</v>
      </c>
    </row>
    <row r="14" spans="1:9" s="145" customFormat="1" ht="15.75" thickBot="1">
      <c r="A14" s="179"/>
      <c r="B14" s="438" t="s">
        <v>147</v>
      </c>
      <c r="C14" s="335" t="s">
        <v>148</v>
      </c>
      <c r="D14" s="241" t="s">
        <v>2</v>
      </c>
      <c r="E14" s="390">
        <v>9.4209999999999994</v>
      </c>
      <c r="F14" s="463">
        <v>237.52</v>
      </c>
      <c r="G14" s="545">
        <f t="shared" si="0"/>
        <v>2237.6759200000001</v>
      </c>
    </row>
    <row r="15" spans="1:9" s="145" customFormat="1" ht="30.75" thickBot="1">
      <c r="A15" s="179"/>
      <c r="B15" s="251">
        <v>98524</v>
      </c>
      <c r="C15" s="246" t="s">
        <v>94</v>
      </c>
      <c r="D15" s="256" t="s">
        <v>1</v>
      </c>
      <c r="E15" s="470">
        <v>315</v>
      </c>
      <c r="F15" s="463">
        <v>2.75</v>
      </c>
      <c r="G15" s="545">
        <f t="shared" si="0"/>
        <v>866.25</v>
      </c>
    </row>
    <row r="16" spans="1:9" s="145" customFormat="1" ht="45.75" thickBot="1">
      <c r="A16" s="179"/>
      <c r="B16" s="241">
        <v>92874</v>
      </c>
      <c r="C16" s="242" t="s">
        <v>111</v>
      </c>
      <c r="D16" s="241" t="s">
        <v>2</v>
      </c>
      <c r="E16" s="470">
        <v>18.899999999999999</v>
      </c>
      <c r="F16" s="463">
        <v>28.77</v>
      </c>
      <c r="G16" s="545">
        <f t="shared" si="0"/>
        <v>543.75299999999993</v>
      </c>
    </row>
    <row r="17" spans="1:7" s="145" customFormat="1" ht="30.75" thickBot="1">
      <c r="A17" s="179"/>
      <c r="B17" s="251">
        <v>41721</v>
      </c>
      <c r="C17" s="246" t="s">
        <v>161</v>
      </c>
      <c r="D17" s="241" t="s">
        <v>2</v>
      </c>
      <c r="E17" s="470">
        <v>117.63</v>
      </c>
      <c r="F17" s="463">
        <v>3.2429999999999999</v>
      </c>
      <c r="G17" s="545">
        <f t="shared" si="0"/>
        <v>381.47408999999999</v>
      </c>
    </row>
    <row r="18" spans="1:7" s="145" customFormat="1" ht="30.75" thickBot="1">
      <c r="A18" s="179"/>
      <c r="B18" s="251">
        <v>41722</v>
      </c>
      <c r="C18" s="246" t="s">
        <v>162</v>
      </c>
      <c r="D18" s="241" t="s">
        <v>2</v>
      </c>
      <c r="E18" s="470">
        <v>76.98</v>
      </c>
      <c r="F18" s="463">
        <v>4.6069000000000004</v>
      </c>
      <c r="G18" s="545">
        <f t="shared" si="0"/>
        <v>354.63916200000006</v>
      </c>
    </row>
    <row r="19" spans="1:7" s="145" customFormat="1" ht="45.75" thickBot="1">
      <c r="A19" s="179"/>
      <c r="B19" s="241">
        <v>83336</v>
      </c>
      <c r="C19" s="242" t="s">
        <v>112</v>
      </c>
      <c r="D19" s="241" t="s">
        <v>2</v>
      </c>
      <c r="E19" s="470">
        <v>89.71</v>
      </c>
      <c r="F19" s="463">
        <v>3.95</v>
      </c>
      <c r="G19" s="545">
        <f t="shared" si="0"/>
        <v>354.35449999999997</v>
      </c>
    </row>
    <row r="20" spans="1:7" s="145" customFormat="1" ht="75.75" thickBot="1">
      <c r="A20" s="179"/>
      <c r="B20" s="239" t="s">
        <v>115</v>
      </c>
      <c r="C20" s="242" t="s">
        <v>116</v>
      </c>
      <c r="D20" s="241" t="s">
        <v>2</v>
      </c>
      <c r="E20" s="470">
        <v>194.61</v>
      </c>
      <c r="F20" s="463">
        <v>1.44</v>
      </c>
      <c r="G20" s="545">
        <f t="shared" si="0"/>
        <v>280.23840000000001</v>
      </c>
    </row>
    <row r="21" spans="1:7" s="145" customFormat="1" ht="90.75" thickBot="1">
      <c r="A21" s="179"/>
      <c r="B21" s="241">
        <v>94273</v>
      </c>
      <c r="C21" s="242" t="s">
        <v>84</v>
      </c>
      <c r="D21" s="241" t="s">
        <v>70</v>
      </c>
      <c r="E21" s="390">
        <v>7</v>
      </c>
      <c r="F21" s="463">
        <v>35.08</v>
      </c>
      <c r="G21" s="545">
        <f t="shared" si="0"/>
        <v>245.56</v>
      </c>
    </row>
    <row r="22" spans="1:7" s="145" customFormat="1" ht="30.75" thickBot="1">
      <c r="A22" s="179"/>
      <c r="B22" s="239" t="s">
        <v>386</v>
      </c>
      <c r="C22" s="240" t="s">
        <v>387</v>
      </c>
      <c r="D22" s="238" t="s">
        <v>377</v>
      </c>
      <c r="E22" s="390">
        <v>1</v>
      </c>
      <c r="F22" s="463">
        <v>220.03</v>
      </c>
      <c r="G22" s="545">
        <f t="shared" si="0"/>
        <v>220.03</v>
      </c>
    </row>
    <row r="23" spans="1:7" s="145" customFormat="1" ht="45.75" thickBot="1">
      <c r="A23" s="179"/>
      <c r="B23" s="239">
        <v>72947</v>
      </c>
      <c r="C23" s="359" t="s">
        <v>151</v>
      </c>
      <c r="D23" s="360" t="s">
        <v>1</v>
      </c>
      <c r="E23" s="470">
        <v>14</v>
      </c>
      <c r="F23" s="463">
        <v>15.16</v>
      </c>
      <c r="G23" s="545">
        <f t="shared" si="0"/>
        <v>212.24</v>
      </c>
    </row>
    <row r="24" spans="1:7" s="145" customFormat="1" ht="45.75" thickBot="1">
      <c r="A24" s="179"/>
      <c r="B24" s="410">
        <v>72844</v>
      </c>
      <c r="C24" s="335" t="s">
        <v>15</v>
      </c>
      <c r="D24" s="241" t="s">
        <v>3</v>
      </c>
      <c r="E24" s="470">
        <v>332.58100000000002</v>
      </c>
      <c r="F24" s="463">
        <v>0.56999999999999995</v>
      </c>
      <c r="G24" s="545">
        <f t="shared" si="0"/>
        <v>189.57117</v>
      </c>
    </row>
    <row r="25" spans="1:7" s="145" customFormat="1" ht="15.75" thickBot="1">
      <c r="A25" s="179"/>
      <c r="B25" s="239" t="s">
        <v>388</v>
      </c>
      <c r="C25" s="240" t="s">
        <v>389</v>
      </c>
      <c r="D25" s="238" t="s">
        <v>377</v>
      </c>
      <c r="E25" s="390">
        <v>2</v>
      </c>
      <c r="F25" s="463">
        <v>86.34</v>
      </c>
      <c r="G25" s="545">
        <f t="shared" si="0"/>
        <v>172.68</v>
      </c>
    </row>
    <row r="26" spans="1:7" s="145" customFormat="1" ht="30.75" thickBot="1">
      <c r="A26" s="179"/>
      <c r="B26" s="251">
        <v>100574</v>
      </c>
      <c r="C26" s="246" t="s">
        <v>421</v>
      </c>
      <c r="D26" s="241" t="s">
        <v>2</v>
      </c>
      <c r="E26" s="470">
        <v>194.61</v>
      </c>
      <c r="F26" s="463">
        <v>0.85</v>
      </c>
      <c r="G26" s="545">
        <f t="shared" si="0"/>
        <v>165.41849999999999</v>
      </c>
    </row>
    <row r="27" spans="1:7" s="145" customFormat="1" ht="60">
      <c r="A27" s="179"/>
      <c r="B27" s="239" t="s">
        <v>375</v>
      </c>
      <c r="C27" s="240" t="s">
        <v>376</v>
      </c>
      <c r="D27" s="238" t="s">
        <v>377</v>
      </c>
      <c r="E27" s="470">
        <v>1</v>
      </c>
      <c r="F27" s="463">
        <v>85.96</v>
      </c>
      <c r="G27" s="545">
        <f t="shared" si="0"/>
        <v>85.96</v>
      </c>
    </row>
  </sheetData>
  <autoFilter ref="B4:G4">
    <sortState ref="B5:G27">
      <sortCondition descending="1" ref="G4"/>
    </sortState>
  </autoFilter>
  <mergeCells count="2">
    <mergeCell ref="C3:G3"/>
    <mergeCell ref="C2:G2"/>
  </mergeCells>
  <pageMargins left="0.511811024" right="0.511811024" top="0.78740157499999996" bottom="0.78740157499999996" header="0.31496062000000002" footer="0.31496062000000002"/>
  <pageSetup paperSize="9" orientation="portrait" r:id="rId1"/>
</worksheet>
</file>

<file path=xl/worksheets/sheet25.xml><?xml version="1.0" encoding="utf-8"?>
<worksheet xmlns="http://schemas.openxmlformats.org/spreadsheetml/2006/main" xmlns:r="http://schemas.openxmlformats.org/officeDocument/2006/relationships">
  <dimension ref="A1:E9"/>
  <sheetViews>
    <sheetView workbookViewId="0">
      <selection activeCell="C25" sqref="C25"/>
    </sheetView>
  </sheetViews>
  <sheetFormatPr defaultRowHeight="15"/>
  <cols>
    <col min="2" max="2" width="7.42578125" customWidth="1"/>
    <col min="3" max="3" width="9.5703125" bestFit="1" customWidth="1"/>
  </cols>
  <sheetData>
    <row r="1" spans="1:5">
      <c r="A1" s="410">
        <v>72844</v>
      </c>
      <c r="C1" s="412">
        <v>95878</v>
      </c>
      <c r="E1" s="438" t="s">
        <v>147</v>
      </c>
    </row>
    <row r="2" spans="1:5">
      <c r="A2" s="470">
        <v>47.25</v>
      </c>
      <c r="C2" s="470">
        <v>1541.7600000000002</v>
      </c>
      <c r="E2" s="390">
        <v>0.30099999999999999</v>
      </c>
    </row>
    <row r="3" spans="1:5">
      <c r="A3" s="470">
        <v>134.565</v>
      </c>
      <c r="C3" s="470">
        <v>1403.325</v>
      </c>
      <c r="E3" s="390">
        <v>1.92</v>
      </c>
    </row>
    <row r="4" spans="1:5">
      <c r="A4" s="470">
        <v>134.565</v>
      </c>
      <c r="C4" s="470">
        <v>3996.5805</v>
      </c>
      <c r="E4" s="470">
        <v>7.1999999999999993</v>
      </c>
    </row>
    <row r="5" spans="1:5">
      <c r="A5" s="390">
        <v>0.72099999999999997</v>
      </c>
      <c r="C5" s="470">
        <v>2489.4524999999999</v>
      </c>
      <c r="E5" s="547">
        <f>SUM(E2:E4)</f>
        <v>9.4209999999999994</v>
      </c>
    </row>
    <row r="6" spans="1:5">
      <c r="A6" s="390">
        <v>4.68</v>
      </c>
      <c r="C6" s="390">
        <v>21.413699999999999</v>
      </c>
    </row>
    <row r="7" spans="1:5">
      <c r="A7" s="470">
        <v>10.799999999999999</v>
      </c>
      <c r="C7" s="390">
        <v>138.99599999999998</v>
      </c>
    </row>
    <row r="8" spans="1:5">
      <c r="A8" s="546">
        <f>SUM(A2:A7)</f>
        <v>332.58100000000002</v>
      </c>
      <c r="C8" s="470">
        <v>320.75999999999993</v>
      </c>
    </row>
    <row r="9" spans="1:5">
      <c r="C9" s="546">
        <f>SUM(C2:C8)</f>
        <v>9912.2876999999989</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25</vt:i4>
      </vt:variant>
      <vt:variant>
        <vt:lpstr>Intervalos nomeados</vt:lpstr>
      </vt:variant>
      <vt:variant>
        <vt:i4>26</vt:i4>
      </vt:variant>
    </vt:vector>
  </HeadingPairs>
  <TitlesOfParts>
    <vt:vector size="51" baseType="lpstr">
      <vt:lpstr>capa ok</vt:lpstr>
      <vt:lpstr>RESUMO ok</vt:lpstr>
      <vt:lpstr>ORÇAMENTO ok</vt:lpstr>
      <vt:lpstr>Memoria Cálculo</vt:lpstr>
      <vt:lpstr>Fotos</vt:lpstr>
      <vt:lpstr>CRONOGRAMA</vt:lpstr>
      <vt:lpstr>ABC ok</vt:lpstr>
      <vt:lpstr>BOTA FORA ok</vt:lpstr>
      <vt:lpstr>NOVACAP ok</vt:lpstr>
      <vt:lpstr>Planilha de Referência</vt:lpstr>
      <vt:lpstr>BDI C DES</vt:lpstr>
      <vt:lpstr>BDI S DES</vt:lpstr>
      <vt:lpstr>Encarg Social</vt:lpstr>
      <vt:lpstr>SEAP C DES</vt:lpstr>
      <vt:lpstr>SEAP S DES</vt:lpstr>
      <vt:lpstr>CPU 41721M C Des</vt:lpstr>
      <vt:lpstr>CPU 41721M S Des</vt:lpstr>
      <vt:lpstr>CPU 41722M C Des</vt:lpstr>
      <vt:lpstr>CPU 41722M S Des</vt:lpstr>
      <vt:lpstr>ENSAIOS C DES oK</vt:lpstr>
      <vt:lpstr>ENSAIOS S DES oK</vt:lpstr>
      <vt:lpstr>CPU  C DES CAVAL</vt:lpstr>
      <vt:lpstr>CPU  S DES CAVAL</vt:lpstr>
      <vt:lpstr>Plan1</vt:lpstr>
      <vt:lpstr>Plan6</vt:lpstr>
      <vt:lpstr>'ABC ok'!Area_de_impressao</vt:lpstr>
      <vt:lpstr>'BDI C DES'!Area_de_impressao</vt:lpstr>
      <vt:lpstr>'BDI S DES'!Area_de_impressao</vt:lpstr>
      <vt:lpstr>'BOTA FORA ok'!Area_de_impressao</vt:lpstr>
      <vt:lpstr>'capa ok'!Area_de_impressao</vt:lpstr>
      <vt:lpstr>'CPU  C DES CAVAL'!Area_de_impressao</vt:lpstr>
      <vt:lpstr>'CPU  S DES CAVAL'!Area_de_impressao</vt:lpstr>
      <vt:lpstr>'CPU 41721M C Des'!Area_de_impressao</vt:lpstr>
      <vt:lpstr>'CPU 41721M S Des'!Area_de_impressao</vt:lpstr>
      <vt:lpstr>'CPU 41722M C Des'!Area_de_impressao</vt:lpstr>
      <vt:lpstr>'CPU 41722M S Des'!Area_de_impressao</vt:lpstr>
      <vt:lpstr>CRONOGRAMA!Area_de_impressao</vt:lpstr>
      <vt:lpstr>'Encarg Social'!Area_de_impressao</vt:lpstr>
      <vt:lpstr>'ENSAIOS C DES oK'!Area_de_impressao</vt:lpstr>
      <vt:lpstr>'ENSAIOS S DES oK'!Area_de_impressao</vt:lpstr>
      <vt:lpstr>Fotos!Area_de_impressao</vt:lpstr>
      <vt:lpstr>'Memoria Cálculo'!Area_de_impressao</vt:lpstr>
      <vt:lpstr>'NOVACAP ok'!Area_de_impressao</vt:lpstr>
      <vt:lpstr>'ORÇAMENTO ok'!Area_de_impressao</vt:lpstr>
      <vt:lpstr>'RESUMO ok'!Area_de_impressao</vt:lpstr>
      <vt:lpstr>'SEAP C DES'!Area_de_impressao</vt:lpstr>
      <vt:lpstr>'SEAP S DES'!Area_de_impressao</vt:lpstr>
      <vt:lpstr>'ABC ok'!Titulos_de_impressao</vt:lpstr>
      <vt:lpstr>CRONOGRAMA!Titulos_de_impressao</vt:lpstr>
      <vt:lpstr>'Memoria Cálculo'!Titulos_de_impressao</vt:lpstr>
      <vt:lpstr>'ORÇAMENTO ok'!Titulos_de_impressao</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willian.araujo</dc:creator>
  <cp:lastModifiedBy>gilmar.fernandes</cp:lastModifiedBy>
  <cp:lastPrinted>2020-04-22T17:43:27Z</cp:lastPrinted>
  <dcterms:created xsi:type="dcterms:W3CDTF">2015-03-05T18:05:24Z</dcterms:created>
  <dcterms:modified xsi:type="dcterms:W3CDTF">2021-06-23T12:37:58Z</dcterms:modified>
</cp:coreProperties>
</file>